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Sriram\Desktop\"/>
    </mc:Choice>
  </mc:AlternateContent>
  <bookViews>
    <workbookView xWindow="0" yWindow="0" windowWidth="15270" windowHeight="4470"/>
  </bookViews>
  <sheets>
    <sheet name="Workings" sheetId="4" r:id="rId1"/>
    <sheet name="Amortization" sheetId="1" r:id="rId2"/>
  </sheets>
  <definedNames>
    <definedName name="_xlnm.Print_Area" localSheetId="0">Workings!$A$1:$H$86</definedName>
  </definedNames>
  <calcPr calcId="162913"/>
</workbook>
</file>

<file path=xl/calcChain.xml><?xml version="1.0" encoding="utf-8"?>
<calcChain xmlns="http://schemas.openxmlformats.org/spreadsheetml/2006/main">
  <c r="D41" i="4" l="1"/>
  <c r="D39" i="4"/>
  <c r="D37" i="4"/>
  <c r="D35" i="4"/>
  <c r="D30" i="4"/>
  <c r="D28" i="4"/>
  <c r="D26" i="4"/>
  <c r="C9" i="1" l="1"/>
  <c r="C10" i="1"/>
  <c r="C17" i="4"/>
  <c r="C49" i="4" s="1"/>
  <c r="C15" i="4"/>
  <c r="C11" i="4"/>
  <c r="F7" i="4" l="1"/>
  <c r="C23" i="4" s="1"/>
  <c r="E23" i="4" s="1"/>
  <c r="F23" i="4" s="1"/>
  <c r="C50" i="4"/>
  <c r="D24" i="4"/>
  <c r="B18" i="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D25" i="4" l="1"/>
  <c r="D49" i="4" s="1"/>
  <c r="E18" i="1"/>
  <c r="C12" i="1"/>
  <c r="F11" i="4" s="1"/>
  <c r="D50" i="4" l="1"/>
  <c r="E49" i="4"/>
  <c r="D19" i="1"/>
  <c r="E50" i="4" l="1"/>
  <c r="D27" i="4"/>
  <c r="F49" i="4" s="1"/>
  <c r="C19" i="1"/>
  <c r="F50" i="4" l="1"/>
  <c r="G49" i="4"/>
  <c r="E19" i="1"/>
  <c r="D20" i="1" s="1"/>
  <c r="G50" i="4" l="1"/>
  <c r="D29" i="4"/>
  <c r="H49" i="4" s="1"/>
  <c r="C20" i="1"/>
  <c r="H50" i="4" l="1"/>
  <c r="I49" i="4"/>
  <c r="E20" i="1"/>
  <c r="I50" i="4" l="1"/>
  <c r="D31" i="4"/>
  <c r="D21" i="1"/>
  <c r="J49" i="4" l="1"/>
  <c r="D32" i="4"/>
  <c r="D33" i="4" s="1"/>
  <c r="J50" i="4"/>
  <c r="C21" i="1"/>
  <c r="K49" i="4"/>
  <c r="K50" i="4" l="1"/>
  <c r="E21" i="1"/>
  <c r="D22" i="1" s="1"/>
  <c r="C22" i="1" s="1"/>
  <c r="L49" i="4"/>
  <c r="L50" i="4" l="1"/>
  <c r="E22" i="1"/>
  <c r="D23" i="1" s="1"/>
  <c r="C23" i="1" s="1"/>
  <c r="E23" i="1" s="1"/>
  <c r="D34" i="4"/>
  <c r="M49" i="4" s="1"/>
  <c r="M50" i="4" l="1"/>
  <c r="N49" i="4"/>
  <c r="D24" i="1"/>
  <c r="C24" i="1" s="1"/>
  <c r="N50" i="4" l="1"/>
  <c r="D36" i="4"/>
  <c r="O49" i="4" s="1"/>
  <c r="E24" i="1"/>
  <c r="D25" i="1" s="1"/>
  <c r="O50" i="4" l="1"/>
  <c r="P49" i="4"/>
  <c r="C25" i="1"/>
  <c r="P50" i="4" l="1"/>
  <c r="D38" i="4"/>
  <c r="Q49" i="4" s="1"/>
  <c r="E25" i="1"/>
  <c r="D26" i="1" s="1"/>
  <c r="Q50" i="4" l="1"/>
  <c r="R49" i="4"/>
  <c r="C26" i="1"/>
  <c r="R50" i="4" l="1"/>
  <c r="D40" i="4"/>
  <c r="S49" i="4" s="1"/>
  <c r="E26" i="1"/>
  <c r="D27" i="1" s="1"/>
  <c r="S50" i="4" l="1"/>
  <c r="C27" i="1"/>
  <c r="T49" i="4" l="1"/>
  <c r="D42" i="4"/>
  <c r="T50" i="4"/>
  <c r="U49" i="4"/>
  <c r="E27" i="1"/>
  <c r="D28" i="1" s="1"/>
  <c r="U50" i="4" l="1"/>
  <c r="D43" i="4"/>
  <c r="V49" i="4" s="1"/>
  <c r="C28" i="1"/>
  <c r="V50" i="4" l="1"/>
  <c r="D44" i="4"/>
  <c r="E28" i="1"/>
  <c r="D29" i="1" s="1"/>
  <c r="C29" i="1" l="1"/>
  <c r="E29" i="1" l="1"/>
  <c r="D30" i="1" s="1"/>
  <c r="D62" i="4" s="1"/>
  <c r="C51" i="4" s="1"/>
  <c r="C53" i="4" l="1"/>
  <c r="C54" i="4" s="1"/>
  <c r="C55" i="4" s="1"/>
  <c r="C56" i="4" s="1"/>
  <c r="C30" i="1"/>
  <c r="C62" i="4" s="1"/>
  <c r="E62" i="4" s="1"/>
  <c r="C24" i="4" l="1"/>
  <c r="E30" i="1"/>
  <c r="D31" i="1" s="1"/>
  <c r="E24" i="4" l="1"/>
  <c r="F24" i="4" s="1"/>
  <c r="C31" i="1"/>
  <c r="E31" i="1" l="1"/>
  <c r="D32" i="1" s="1"/>
  <c r="C32" i="1" l="1"/>
  <c r="E32" i="1" l="1"/>
  <c r="D33" i="1" s="1"/>
  <c r="C33" i="1" l="1"/>
  <c r="E33" i="1" l="1"/>
  <c r="D34" i="1" s="1"/>
  <c r="C34" i="1" l="1"/>
  <c r="E34" i="1" l="1"/>
  <c r="D35" i="1" s="1"/>
  <c r="C35" i="1" l="1"/>
  <c r="E35" i="1" l="1"/>
  <c r="D36" i="1" s="1"/>
  <c r="C36" i="1" l="1"/>
  <c r="E36" i="1" l="1"/>
  <c r="D37" i="1" s="1"/>
  <c r="C37" i="1" l="1"/>
  <c r="E37" i="1" l="1"/>
  <c r="D38" i="1" s="1"/>
  <c r="C38" i="1" l="1"/>
  <c r="E38" i="1" l="1"/>
  <c r="D39" i="1" s="1"/>
  <c r="C39" i="1" l="1"/>
  <c r="E39" i="1" l="1"/>
  <c r="D40" i="1" s="1"/>
  <c r="C40" i="1" l="1"/>
  <c r="E40" i="1" l="1"/>
  <c r="D41" i="1" s="1"/>
  <c r="C41" i="1" l="1"/>
  <c r="E41" i="1" l="1"/>
  <c r="D42" i="1" s="1"/>
  <c r="D63" i="4" s="1"/>
  <c r="D51" i="4" s="1"/>
  <c r="D53" i="4" l="1"/>
  <c r="D54" i="4" s="1"/>
  <c r="D55" i="4" s="1"/>
  <c r="D56" i="4" s="1"/>
  <c r="C42" i="1"/>
  <c r="C63" i="4" s="1"/>
  <c r="E63" i="4" s="1"/>
  <c r="C25" i="4" l="1"/>
  <c r="E42" i="1"/>
  <c r="D43" i="1" s="1"/>
  <c r="E25" i="4" l="1"/>
  <c r="F25" i="4" s="1"/>
  <c r="C43" i="1"/>
  <c r="E43" i="1" l="1"/>
  <c r="D44" i="1" s="1"/>
  <c r="C44" i="1" l="1"/>
  <c r="E44" i="1" l="1"/>
  <c r="D45" i="1" s="1"/>
  <c r="C45" i="1" l="1"/>
  <c r="E45" i="1" l="1"/>
  <c r="D46" i="1" s="1"/>
  <c r="C46" i="1" l="1"/>
  <c r="E46" i="1" l="1"/>
  <c r="D47" i="1" s="1"/>
  <c r="C47" i="1" l="1"/>
  <c r="E47" i="1" l="1"/>
  <c r="D48" i="1" s="1"/>
  <c r="C48" i="1" l="1"/>
  <c r="E48" i="1" l="1"/>
  <c r="D49" i="1" s="1"/>
  <c r="C49" i="1" l="1"/>
  <c r="E49" i="1" l="1"/>
  <c r="D50" i="1" s="1"/>
  <c r="C50" i="1" l="1"/>
  <c r="E50" i="1" l="1"/>
  <c r="D51" i="1" s="1"/>
  <c r="C51" i="1" l="1"/>
  <c r="E51" i="1" l="1"/>
  <c r="D52" i="1" s="1"/>
  <c r="C52" i="1" l="1"/>
  <c r="E52" i="1" l="1"/>
  <c r="D53" i="1" s="1"/>
  <c r="C53" i="1" l="1"/>
  <c r="E53" i="1" l="1"/>
  <c r="D54" i="1" s="1"/>
  <c r="D64" i="4" s="1"/>
  <c r="E51" i="4" s="1"/>
  <c r="E53" i="4" l="1"/>
  <c r="E54" i="4" s="1"/>
  <c r="E55" i="4" s="1"/>
  <c r="E56" i="4" s="1"/>
  <c r="C54" i="1"/>
  <c r="C64" i="4" s="1"/>
  <c r="E64" i="4" s="1"/>
  <c r="C26" i="4" l="1"/>
  <c r="E54" i="1"/>
  <c r="D55" i="1" s="1"/>
  <c r="E26" i="4" l="1"/>
  <c r="F26" i="4" s="1"/>
  <c r="C55" i="1"/>
  <c r="E55" i="1" l="1"/>
  <c r="D56" i="1" s="1"/>
  <c r="C56" i="1" l="1"/>
  <c r="E56" i="1" l="1"/>
  <c r="D57" i="1" s="1"/>
  <c r="C57" i="1" l="1"/>
  <c r="E57" i="1" l="1"/>
  <c r="D58" i="1" s="1"/>
  <c r="C58" i="1" l="1"/>
  <c r="E58" i="1" l="1"/>
  <c r="D59" i="1" s="1"/>
  <c r="C59" i="1" l="1"/>
  <c r="E59" i="1" l="1"/>
  <c r="D60" i="1" s="1"/>
  <c r="C60" i="1" l="1"/>
  <c r="E60" i="1" l="1"/>
  <c r="D61" i="1" s="1"/>
  <c r="C61" i="1" l="1"/>
  <c r="E61" i="1" l="1"/>
  <c r="D62" i="1" s="1"/>
  <c r="C62" i="1" l="1"/>
  <c r="E62" i="1" l="1"/>
  <c r="D63" i="1" s="1"/>
  <c r="C63" i="1" l="1"/>
  <c r="E63" i="1" l="1"/>
  <c r="D64" i="1" s="1"/>
  <c r="C64" i="1" l="1"/>
  <c r="E64" i="1" l="1"/>
  <c r="D65" i="1" s="1"/>
  <c r="C65" i="1" l="1"/>
  <c r="E65" i="1" l="1"/>
  <c r="D66" i="1" s="1"/>
  <c r="D65" i="4" s="1"/>
  <c r="F51" i="4" s="1"/>
  <c r="F53" i="4" l="1"/>
  <c r="F54" i="4" s="1"/>
  <c r="F55" i="4" s="1"/>
  <c r="F56" i="4" s="1"/>
  <c r="C66" i="1"/>
  <c r="C65" i="4" s="1"/>
  <c r="E65" i="4" s="1"/>
  <c r="C27" i="4" l="1"/>
  <c r="E66" i="1"/>
  <c r="D67" i="1" s="1"/>
  <c r="E27" i="4" l="1"/>
  <c r="F27" i="4" s="1"/>
  <c r="C67" i="1"/>
  <c r="E67" i="1" l="1"/>
  <c r="D68" i="1" s="1"/>
  <c r="C68" i="1" l="1"/>
  <c r="E68" i="1" l="1"/>
  <c r="D69" i="1" s="1"/>
  <c r="C69" i="1" l="1"/>
  <c r="E69" i="1" l="1"/>
  <c r="D70" i="1" s="1"/>
  <c r="C70" i="1" l="1"/>
  <c r="E70" i="1" l="1"/>
  <c r="D71" i="1" s="1"/>
  <c r="C71" i="1" l="1"/>
  <c r="E71" i="1" l="1"/>
  <c r="D72" i="1" s="1"/>
  <c r="C72" i="1" l="1"/>
  <c r="E72" i="1" l="1"/>
  <c r="D73" i="1" s="1"/>
  <c r="C73" i="1" l="1"/>
  <c r="E73" i="1" l="1"/>
  <c r="D74" i="1" s="1"/>
  <c r="C74" i="1" l="1"/>
  <c r="E74" i="1" l="1"/>
  <c r="D75" i="1" s="1"/>
  <c r="C75" i="1" l="1"/>
  <c r="E75" i="1" l="1"/>
  <c r="D76" i="1" s="1"/>
  <c r="C76" i="1" l="1"/>
  <c r="E76" i="1" l="1"/>
  <c r="D77" i="1" s="1"/>
  <c r="C77" i="1" l="1"/>
  <c r="E77" i="1" l="1"/>
  <c r="D78" i="1" s="1"/>
  <c r="D66" i="4" s="1"/>
  <c r="G51" i="4" s="1"/>
  <c r="G53" i="4" l="1"/>
  <c r="G54" i="4" s="1"/>
  <c r="G55" i="4" s="1"/>
  <c r="G56" i="4" s="1"/>
  <c r="C78" i="1"/>
  <c r="C66" i="4" s="1"/>
  <c r="E66" i="4" s="1"/>
  <c r="C28" i="4" l="1"/>
  <c r="E28" i="4" s="1"/>
  <c r="F28" i="4" s="1"/>
  <c r="E78" i="1"/>
  <c r="D79" i="1" s="1"/>
  <c r="C79" i="1" l="1"/>
  <c r="E79" i="1" l="1"/>
  <c r="D80" i="1" s="1"/>
  <c r="C80" i="1" l="1"/>
  <c r="E80" i="1" l="1"/>
  <c r="D81" i="1" s="1"/>
  <c r="C81" i="1" l="1"/>
  <c r="E81" i="1" l="1"/>
  <c r="D82" i="1" s="1"/>
  <c r="C82" i="1" l="1"/>
  <c r="E82" i="1" l="1"/>
  <c r="D83" i="1" s="1"/>
  <c r="C83" i="1" l="1"/>
  <c r="E83" i="1" l="1"/>
  <c r="D84" i="1" s="1"/>
  <c r="C84" i="1" l="1"/>
  <c r="E84" i="1" l="1"/>
  <c r="D85" i="1" s="1"/>
  <c r="C85" i="1" l="1"/>
  <c r="E85" i="1" l="1"/>
  <c r="D86" i="1" s="1"/>
  <c r="C86" i="1" l="1"/>
  <c r="E86" i="1" l="1"/>
  <c r="D87" i="1" s="1"/>
  <c r="C87" i="1" l="1"/>
  <c r="E87" i="1" l="1"/>
  <c r="D88" i="1" s="1"/>
  <c r="C88" i="1" l="1"/>
  <c r="E88" i="1" l="1"/>
  <c r="D89" i="1" s="1"/>
  <c r="C89" i="1" l="1"/>
  <c r="E89" i="1" l="1"/>
  <c r="D90" i="1" s="1"/>
  <c r="D67" i="4" s="1"/>
  <c r="H51" i="4" s="1"/>
  <c r="H53" i="4" l="1"/>
  <c r="H54" i="4" s="1"/>
  <c r="H55" i="4" s="1"/>
  <c r="H56" i="4" s="1"/>
  <c r="C90" i="1"/>
  <c r="C67" i="4" s="1"/>
  <c r="E67" i="4" s="1"/>
  <c r="C29" i="4" s="1"/>
  <c r="E29" i="4" s="1"/>
  <c r="F29" i="4" s="1"/>
  <c r="E90" i="1" l="1"/>
  <c r="D91" i="1" s="1"/>
  <c r="C91" i="1" l="1"/>
  <c r="E91" i="1" l="1"/>
  <c r="D92" i="1" s="1"/>
  <c r="C92" i="1" l="1"/>
  <c r="E92" i="1" l="1"/>
  <c r="D93" i="1" s="1"/>
  <c r="C93" i="1" l="1"/>
  <c r="E93" i="1" l="1"/>
  <c r="D94" i="1" s="1"/>
  <c r="C94" i="1" l="1"/>
  <c r="E94" i="1" l="1"/>
  <c r="D95" i="1" s="1"/>
  <c r="C95" i="1" l="1"/>
  <c r="E95" i="1" l="1"/>
  <c r="D96" i="1" s="1"/>
  <c r="C96" i="1" l="1"/>
  <c r="E96" i="1" l="1"/>
  <c r="D97" i="1" s="1"/>
  <c r="C97" i="1" l="1"/>
  <c r="E97" i="1" l="1"/>
  <c r="D98" i="1" s="1"/>
  <c r="C98" i="1" l="1"/>
  <c r="E98" i="1" l="1"/>
  <c r="D99" i="1" s="1"/>
  <c r="C99" i="1" l="1"/>
  <c r="E99" i="1" l="1"/>
  <c r="D100" i="1" s="1"/>
  <c r="C100" i="1" l="1"/>
  <c r="E100" i="1" l="1"/>
  <c r="D101" i="1" s="1"/>
  <c r="C101" i="1" l="1"/>
  <c r="E101" i="1" l="1"/>
  <c r="D102" i="1" s="1"/>
  <c r="D68" i="4" s="1"/>
  <c r="I51" i="4" s="1"/>
  <c r="I53" i="4" l="1"/>
  <c r="I54" i="4" s="1"/>
  <c r="I55" i="4" s="1"/>
  <c r="I56" i="4" s="1"/>
  <c r="C102" i="1"/>
  <c r="C68" i="4" s="1"/>
  <c r="E68" i="4" s="1"/>
  <c r="C30" i="4" s="1"/>
  <c r="E30" i="4" s="1"/>
  <c r="F30" i="4" s="1"/>
  <c r="E102" i="1" l="1"/>
  <c r="D103" i="1" s="1"/>
  <c r="C103" i="1" l="1"/>
  <c r="E103" i="1" l="1"/>
  <c r="D104" i="1" s="1"/>
  <c r="C104" i="1" l="1"/>
  <c r="E104" i="1" l="1"/>
  <c r="D105" i="1" s="1"/>
  <c r="C105" i="1" l="1"/>
  <c r="E105" i="1" l="1"/>
  <c r="D106" i="1" s="1"/>
  <c r="C106" i="1" l="1"/>
  <c r="E106" i="1" l="1"/>
  <c r="D107" i="1" s="1"/>
  <c r="C107" i="1" l="1"/>
  <c r="E107" i="1" l="1"/>
  <c r="D108" i="1" s="1"/>
  <c r="C108" i="1" l="1"/>
  <c r="E108" i="1" l="1"/>
  <c r="D109" i="1" s="1"/>
  <c r="C109" i="1" l="1"/>
  <c r="E109" i="1" l="1"/>
  <c r="D110" i="1" s="1"/>
  <c r="C110" i="1" l="1"/>
  <c r="E110" i="1" l="1"/>
  <c r="D111" i="1" s="1"/>
  <c r="C111" i="1" l="1"/>
  <c r="E111" i="1" l="1"/>
  <c r="D112" i="1" s="1"/>
  <c r="C112" i="1" l="1"/>
  <c r="E112" i="1" l="1"/>
  <c r="D113" i="1" s="1"/>
  <c r="C113" i="1" l="1"/>
  <c r="E113" i="1" l="1"/>
  <c r="D114" i="1" s="1"/>
  <c r="D69" i="4" s="1"/>
  <c r="J51" i="4" s="1"/>
  <c r="J53" i="4" l="1"/>
  <c r="J54" i="4" s="1"/>
  <c r="J55" i="4" s="1"/>
  <c r="J56" i="4" s="1"/>
  <c r="C114" i="1"/>
  <c r="C69" i="4" s="1"/>
  <c r="E69" i="4" s="1"/>
  <c r="C31" i="4" s="1"/>
  <c r="E31" i="4" s="1"/>
  <c r="F31" i="4" s="1"/>
  <c r="E114" i="1" l="1"/>
  <c r="D115" i="1" s="1"/>
  <c r="C115" i="1" l="1"/>
  <c r="E115" i="1" l="1"/>
  <c r="D116" i="1" s="1"/>
  <c r="C116" i="1" l="1"/>
  <c r="E116" i="1" l="1"/>
  <c r="D117" i="1" s="1"/>
  <c r="C117" i="1" l="1"/>
  <c r="E117" i="1" l="1"/>
  <c r="D118" i="1" s="1"/>
  <c r="C118" i="1" l="1"/>
  <c r="E118" i="1" l="1"/>
  <c r="D119" i="1" s="1"/>
  <c r="C119" i="1" l="1"/>
  <c r="E119" i="1" l="1"/>
  <c r="D120" i="1" s="1"/>
  <c r="C120" i="1" l="1"/>
  <c r="E120" i="1" l="1"/>
  <c r="D121" i="1" s="1"/>
  <c r="C121" i="1" l="1"/>
  <c r="E121" i="1" l="1"/>
  <c r="D122" i="1" s="1"/>
  <c r="C122" i="1" l="1"/>
  <c r="E122" i="1" l="1"/>
  <c r="D123" i="1" s="1"/>
  <c r="C123" i="1" l="1"/>
  <c r="E123" i="1" l="1"/>
  <c r="D124" i="1" s="1"/>
  <c r="C124" i="1" l="1"/>
  <c r="E124" i="1" l="1"/>
  <c r="D125" i="1" s="1"/>
  <c r="C125" i="1" l="1"/>
  <c r="E125" i="1" l="1"/>
  <c r="D126" i="1" s="1"/>
  <c r="D70" i="4" s="1"/>
  <c r="K51" i="4" s="1"/>
  <c r="K53" i="4" l="1"/>
  <c r="K54" i="4" s="1"/>
  <c r="K55" i="4" s="1"/>
  <c r="K56" i="4" s="1"/>
  <c r="C126" i="1"/>
  <c r="C70" i="4" s="1"/>
  <c r="E70" i="4" s="1"/>
  <c r="C32" i="4" s="1"/>
  <c r="E32" i="4" s="1"/>
  <c r="F32" i="4" s="1"/>
  <c r="E126" i="1" l="1"/>
  <c r="D127" i="1" s="1"/>
  <c r="C127" i="1" l="1"/>
  <c r="E127" i="1" l="1"/>
  <c r="D128" i="1" s="1"/>
  <c r="C128" i="1" l="1"/>
  <c r="E128" i="1" l="1"/>
  <c r="D129" i="1" s="1"/>
  <c r="C129" i="1" l="1"/>
  <c r="E129" i="1" l="1"/>
  <c r="D130" i="1" s="1"/>
  <c r="C130" i="1" l="1"/>
  <c r="E130" i="1" l="1"/>
  <c r="D131" i="1" s="1"/>
  <c r="C131" i="1" l="1"/>
  <c r="E131" i="1" l="1"/>
  <c r="D132" i="1" s="1"/>
  <c r="C132" i="1" l="1"/>
  <c r="E132" i="1" l="1"/>
  <c r="D133" i="1" s="1"/>
  <c r="C133" i="1" l="1"/>
  <c r="E133" i="1" l="1"/>
  <c r="D134" i="1" s="1"/>
  <c r="C134" i="1" l="1"/>
  <c r="E134" i="1" l="1"/>
  <c r="D135" i="1" s="1"/>
  <c r="C135" i="1" l="1"/>
  <c r="E135" i="1" l="1"/>
  <c r="D136" i="1" s="1"/>
  <c r="C136" i="1" l="1"/>
  <c r="E136" i="1" l="1"/>
  <c r="D137" i="1" s="1"/>
  <c r="C137" i="1" l="1"/>
  <c r="E137" i="1" l="1"/>
  <c r="D138" i="1" s="1"/>
  <c r="D71" i="4" s="1"/>
  <c r="L51" i="4" s="1"/>
  <c r="L53" i="4" l="1"/>
  <c r="L54" i="4" s="1"/>
  <c r="L55" i="4" s="1"/>
  <c r="L56" i="4" s="1"/>
  <c r="C138" i="1"/>
  <c r="C71" i="4" s="1"/>
  <c r="E71" i="4" s="1"/>
  <c r="C33" i="4" s="1"/>
  <c r="E33" i="4" s="1"/>
  <c r="F33" i="4" s="1"/>
  <c r="E138" i="1" l="1"/>
  <c r="D139" i="1" s="1"/>
  <c r="C139" i="1" l="1"/>
  <c r="E139" i="1" l="1"/>
  <c r="D140" i="1" s="1"/>
  <c r="C140" i="1" l="1"/>
  <c r="E140" i="1" l="1"/>
  <c r="D141" i="1" s="1"/>
  <c r="C141" i="1" l="1"/>
  <c r="E141" i="1" l="1"/>
  <c r="D142" i="1" s="1"/>
  <c r="C142" i="1" l="1"/>
  <c r="E142" i="1" l="1"/>
  <c r="D143" i="1" s="1"/>
  <c r="C143" i="1" l="1"/>
  <c r="E143" i="1" l="1"/>
  <c r="D144" i="1" s="1"/>
  <c r="C144" i="1" l="1"/>
  <c r="E144" i="1" l="1"/>
  <c r="D145" i="1" s="1"/>
  <c r="C145" i="1" l="1"/>
  <c r="E145" i="1" l="1"/>
  <c r="D146" i="1" s="1"/>
  <c r="C146" i="1" l="1"/>
  <c r="E146" i="1" l="1"/>
  <c r="D147" i="1" s="1"/>
  <c r="C147" i="1" l="1"/>
  <c r="E147" i="1" l="1"/>
  <c r="D148" i="1" s="1"/>
  <c r="C148" i="1" l="1"/>
  <c r="E148" i="1" l="1"/>
  <c r="D149" i="1" s="1"/>
  <c r="C149" i="1" l="1"/>
  <c r="E149" i="1" l="1"/>
  <c r="D150" i="1" s="1"/>
  <c r="D72" i="4" s="1"/>
  <c r="M51" i="4" s="1"/>
  <c r="M53" i="4" l="1"/>
  <c r="M54" i="4" s="1"/>
  <c r="M55" i="4" s="1"/>
  <c r="M56" i="4" s="1"/>
  <c r="C150" i="1"/>
  <c r="C72" i="4" s="1"/>
  <c r="E72" i="4" s="1"/>
  <c r="C34" i="4" s="1"/>
  <c r="E34" i="4" s="1"/>
  <c r="F34" i="4" s="1"/>
  <c r="E150" i="1" l="1"/>
  <c r="D151" i="1" s="1"/>
  <c r="C151" i="1" l="1"/>
  <c r="E151" i="1" l="1"/>
  <c r="D152" i="1" s="1"/>
  <c r="C152" i="1" l="1"/>
  <c r="E152" i="1" l="1"/>
  <c r="D153" i="1" s="1"/>
  <c r="C153" i="1" l="1"/>
  <c r="E153" i="1" l="1"/>
  <c r="D154" i="1" s="1"/>
  <c r="C154" i="1" l="1"/>
  <c r="E154" i="1" l="1"/>
  <c r="D155" i="1" s="1"/>
  <c r="C155" i="1" l="1"/>
  <c r="E155" i="1" l="1"/>
  <c r="D156" i="1" s="1"/>
  <c r="C156" i="1" l="1"/>
  <c r="E156" i="1" l="1"/>
  <c r="D157" i="1" s="1"/>
  <c r="C157" i="1" l="1"/>
  <c r="E157" i="1" l="1"/>
  <c r="D158" i="1" s="1"/>
  <c r="C158" i="1" l="1"/>
  <c r="E158" i="1" l="1"/>
  <c r="D159" i="1" s="1"/>
  <c r="C159" i="1" l="1"/>
  <c r="E159" i="1" l="1"/>
  <c r="D160" i="1" s="1"/>
  <c r="C160" i="1" l="1"/>
  <c r="E160" i="1" l="1"/>
  <c r="D161" i="1" s="1"/>
  <c r="C161" i="1" l="1"/>
  <c r="E161" i="1" l="1"/>
  <c r="D162" i="1" s="1"/>
  <c r="D73" i="4" s="1"/>
  <c r="N51" i="4" s="1"/>
  <c r="N53" i="4" l="1"/>
  <c r="N54" i="4" s="1"/>
  <c r="N55" i="4" s="1"/>
  <c r="N56" i="4" s="1"/>
  <c r="C162" i="1"/>
  <c r="C73" i="4" s="1"/>
  <c r="E73" i="4" s="1"/>
  <c r="C35" i="4" s="1"/>
  <c r="E35" i="4" s="1"/>
  <c r="F35" i="4" s="1"/>
  <c r="E162" i="1" l="1"/>
  <c r="D163" i="1" s="1"/>
  <c r="C163" i="1" l="1"/>
  <c r="E163" i="1" l="1"/>
  <c r="D164" i="1" s="1"/>
  <c r="C164" i="1" l="1"/>
  <c r="E164" i="1" l="1"/>
  <c r="D165" i="1" s="1"/>
  <c r="C165" i="1" l="1"/>
  <c r="E165" i="1" l="1"/>
  <c r="D166" i="1" s="1"/>
  <c r="C166" i="1" l="1"/>
  <c r="E166" i="1" l="1"/>
  <c r="D167" i="1" s="1"/>
  <c r="C167" i="1" l="1"/>
  <c r="E167" i="1" l="1"/>
  <c r="D168" i="1" s="1"/>
  <c r="C168" i="1" l="1"/>
  <c r="E168" i="1" l="1"/>
  <c r="D169" i="1" s="1"/>
  <c r="C169" i="1" l="1"/>
  <c r="E169" i="1" l="1"/>
  <c r="D170" i="1" s="1"/>
  <c r="C170" i="1" l="1"/>
  <c r="E170" i="1" l="1"/>
  <c r="D171" i="1" s="1"/>
  <c r="C171" i="1" l="1"/>
  <c r="E171" i="1" l="1"/>
  <c r="D172" i="1" s="1"/>
  <c r="C172" i="1" l="1"/>
  <c r="E172" i="1" l="1"/>
  <c r="D173" i="1" s="1"/>
  <c r="C173" i="1" l="1"/>
  <c r="E173" i="1" l="1"/>
  <c r="D174" i="1" s="1"/>
  <c r="D74" i="4" s="1"/>
  <c r="O51" i="4" s="1"/>
  <c r="O53" i="4" l="1"/>
  <c r="O54" i="4" s="1"/>
  <c r="O55" i="4" s="1"/>
  <c r="O56" i="4" s="1"/>
  <c r="C174" i="1"/>
  <c r="C74" i="4" s="1"/>
  <c r="E74" i="4" s="1"/>
  <c r="C36" i="4" s="1"/>
  <c r="E36" i="4" s="1"/>
  <c r="F36" i="4" s="1"/>
  <c r="E174" i="1" l="1"/>
  <c r="D175" i="1" s="1"/>
  <c r="C175" i="1" l="1"/>
  <c r="E175" i="1" l="1"/>
  <c r="D176" i="1" s="1"/>
  <c r="C176" i="1" l="1"/>
  <c r="E176" i="1" l="1"/>
  <c r="D177" i="1" s="1"/>
  <c r="C177" i="1" l="1"/>
  <c r="E177" i="1" l="1"/>
  <c r="D178" i="1" s="1"/>
  <c r="C178" i="1" l="1"/>
  <c r="E178" i="1" l="1"/>
  <c r="D179" i="1" s="1"/>
  <c r="C179" i="1" l="1"/>
  <c r="E179" i="1" l="1"/>
  <c r="D180" i="1" s="1"/>
  <c r="C180" i="1" l="1"/>
  <c r="E180" i="1" l="1"/>
  <c r="D181" i="1" s="1"/>
  <c r="C181" i="1" l="1"/>
  <c r="E181" i="1" l="1"/>
  <c r="D182" i="1" s="1"/>
  <c r="C182" i="1" l="1"/>
  <c r="E182" i="1" l="1"/>
  <c r="D183" i="1" s="1"/>
  <c r="C183" i="1" l="1"/>
  <c r="E183" i="1" l="1"/>
  <c r="D184" i="1" s="1"/>
  <c r="C184" i="1" l="1"/>
  <c r="E184" i="1" l="1"/>
  <c r="D185" i="1" s="1"/>
  <c r="C185" i="1" l="1"/>
  <c r="E185" i="1" l="1"/>
  <c r="D186" i="1" s="1"/>
  <c r="D75" i="4" s="1"/>
  <c r="P51" i="4" s="1"/>
  <c r="P53" i="4" l="1"/>
  <c r="P54" i="4" s="1"/>
  <c r="P55" i="4" s="1"/>
  <c r="P56" i="4" s="1"/>
  <c r="C186" i="1"/>
  <c r="C75" i="4" s="1"/>
  <c r="E75" i="4" s="1"/>
  <c r="C37" i="4" s="1"/>
  <c r="E37" i="4" s="1"/>
  <c r="F37" i="4" s="1"/>
  <c r="E186" i="1" l="1"/>
  <c r="D187" i="1" s="1"/>
  <c r="C187" i="1" l="1"/>
  <c r="E187" i="1" l="1"/>
  <c r="D188" i="1" s="1"/>
  <c r="C188" i="1" l="1"/>
  <c r="E188" i="1" l="1"/>
  <c r="D189" i="1" s="1"/>
  <c r="C189" i="1" l="1"/>
  <c r="E189" i="1" l="1"/>
  <c r="D190" i="1" s="1"/>
  <c r="C190" i="1" l="1"/>
  <c r="E190" i="1" l="1"/>
  <c r="D191" i="1" s="1"/>
  <c r="C191" i="1" l="1"/>
  <c r="E191" i="1" l="1"/>
  <c r="D192" i="1" s="1"/>
  <c r="C192" i="1" l="1"/>
  <c r="E192" i="1" l="1"/>
  <c r="D193" i="1" s="1"/>
  <c r="C193" i="1" l="1"/>
  <c r="E193" i="1" l="1"/>
  <c r="D194" i="1" s="1"/>
  <c r="C194" i="1" l="1"/>
  <c r="E194" i="1" l="1"/>
  <c r="D195" i="1" s="1"/>
  <c r="C195" i="1" l="1"/>
  <c r="E195" i="1" l="1"/>
  <c r="D196" i="1" s="1"/>
  <c r="C196" i="1" l="1"/>
  <c r="E196" i="1" l="1"/>
  <c r="D197" i="1" s="1"/>
  <c r="C197" i="1" l="1"/>
  <c r="E197" i="1" l="1"/>
  <c r="D198" i="1" s="1"/>
  <c r="D76" i="4" s="1"/>
  <c r="Q51" i="4" s="1"/>
  <c r="Q53" i="4" l="1"/>
  <c r="Q54" i="4" s="1"/>
  <c r="Q55" i="4" s="1"/>
  <c r="Q56" i="4" s="1"/>
  <c r="C198" i="1"/>
  <c r="C76" i="4" s="1"/>
  <c r="E76" i="4" s="1"/>
  <c r="C38" i="4" s="1"/>
  <c r="E38" i="4" s="1"/>
  <c r="F38" i="4" s="1"/>
  <c r="E198" i="1" l="1"/>
  <c r="D199" i="1" s="1"/>
  <c r="C199" i="1" l="1"/>
  <c r="E199" i="1" l="1"/>
  <c r="D200" i="1" s="1"/>
  <c r="C200" i="1" l="1"/>
  <c r="E200" i="1" l="1"/>
  <c r="D201" i="1" s="1"/>
  <c r="C201" i="1" l="1"/>
  <c r="E201" i="1" l="1"/>
  <c r="D202" i="1" s="1"/>
  <c r="C202" i="1" l="1"/>
  <c r="E202" i="1" l="1"/>
  <c r="D203" i="1" s="1"/>
  <c r="C203" i="1" l="1"/>
  <c r="E203" i="1" l="1"/>
  <c r="D204" i="1" s="1"/>
  <c r="C204" i="1" l="1"/>
  <c r="E204" i="1" l="1"/>
  <c r="D205" i="1" s="1"/>
  <c r="C205" i="1" l="1"/>
  <c r="E205" i="1" l="1"/>
  <c r="D206" i="1" s="1"/>
  <c r="C206" i="1" l="1"/>
  <c r="E206" i="1" l="1"/>
  <c r="D207" i="1" s="1"/>
  <c r="C207" i="1" l="1"/>
  <c r="E207" i="1" l="1"/>
  <c r="D208" i="1" s="1"/>
  <c r="C208" i="1" l="1"/>
  <c r="E208" i="1" l="1"/>
  <c r="D209" i="1" s="1"/>
  <c r="C209" i="1" l="1"/>
  <c r="E209" i="1" l="1"/>
  <c r="D210" i="1" s="1"/>
  <c r="D77" i="4" s="1"/>
  <c r="R51" i="4" s="1"/>
  <c r="R53" i="4" l="1"/>
  <c r="R54" i="4" s="1"/>
  <c r="R55" i="4" s="1"/>
  <c r="R56" i="4" s="1"/>
  <c r="C210" i="1"/>
  <c r="C77" i="4" s="1"/>
  <c r="E77" i="4" s="1"/>
  <c r="C39" i="4" s="1"/>
  <c r="E39" i="4" s="1"/>
  <c r="F39" i="4" s="1"/>
  <c r="E210" i="1" l="1"/>
  <c r="D211" i="1" s="1"/>
  <c r="C211" i="1" l="1"/>
  <c r="E211" i="1" l="1"/>
  <c r="D212" i="1" s="1"/>
  <c r="C212" i="1" l="1"/>
  <c r="E212" i="1" l="1"/>
  <c r="D213" i="1" s="1"/>
  <c r="C213" i="1" l="1"/>
  <c r="E213" i="1" l="1"/>
  <c r="D214" i="1" s="1"/>
  <c r="C214" i="1" l="1"/>
  <c r="E214" i="1" l="1"/>
  <c r="D215" i="1" s="1"/>
  <c r="C215" i="1" l="1"/>
  <c r="E215" i="1" l="1"/>
  <c r="D216" i="1" s="1"/>
  <c r="C216" i="1" l="1"/>
  <c r="E216" i="1" l="1"/>
  <c r="D217" i="1" s="1"/>
  <c r="C217" i="1" l="1"/>
  <c r="E217" i="1" l="1"/>
  <c r="D218" i="1" s="1"/>
  <c r="C218" i="1" l="1"/>
  <c r="E218" i="1" l="1"/>
  <c r="D219" i="1" s="1"/>
  <c r="C219" i="1" l="1"/>
  <c r="E219" i="1" l="1"/>
  <c r="D220" i="1" s="1"/>
  <c r="C220" i="1" l="1"/>
  <c r="E220" i="1" l="1"/>
  <c r="D221" i="1" s="1"/>
  <c r="C221" i="1" l="1"/>
  <c r="E221" i="1" l="1"/>
  <c r="D222" i="1" s="1"/>
  <c r="D78" i="4" s="1"/>
  <c r="S51" i="4" s="1"/>
  <c r="S53" i="4" l="1"/>
  <c r="S54" i="4" s="1"/>
  <c r="S55" i="4" s="1"/>
  <c r="S56" i="4" s="1"/>
  <c r="C222" i="1"/>
  <c r="C78" i="4" s="1"/>
  <c r="E78" i="4" s="1"/>
  <c r="C40" i="4" s="1"/>
  <c r="E40" i="4" s="1"/>
  <c r="F40" i="4" s="1"/>
  <c r="E222" i="1" l="1"/>
  <c r="D223" i="1" s="1"/>
  <c r="C223" i="1" l="1"/>
  <c r="E223" i="1" l="1"/>
  <c r="D224" i="1" s="1"/>
  <c r="C224" i="1" l="1"/>
  <c r="E224" i="1" l="1"/>
  <c r="D225" i="1" s="1"/>
  <c r="C225" i="1" l="1"/>
  <c r="E225" i="1" l="1"/>
  <c r="D226" i="1" s="1"/>
  <c r="C226" i="1" l="1"/>
  <c r="E226" i="1" l="1"/>
  <c r="D227" i="1" s="1"/>
  <c r="C227" i="1" l="1"/>
  <c r="E227" i="1" l="1"/>
  <c r="D228" i="1" s="1"/>
  <c r="C228" i="1" l="1"/>
  <c r="E228" i="1" l="1"/>
  <c r="D229" i="1" s="1"/>
  <c r="C229" i="1" l="1"/>
  <c r="E229" i="1" l="1"/>
  <c r="D230" i="1" s="1"/>
  <c r="C230" i="1" l="1"/>
  <c r="E230" i="1" l="1"/>
  <c r="D231" i="1" s="1"/>
  <c r="C231" i="1" l="1"/>
  <c r="E231" i="1" l="1"/>
  <c r="D232" i="1" s="1"/>
  <c r="C232" i="1" l="1"/>
  <c r="E232" i="1" l="1"/>
  <c r="D233" i="1" s="1"/>
  <c r="C233" i="1" l="1"/>
  <c r="E233" i="1" l="1"/>
  <c r="D234" i="1" s="1"/>
  <c r="D79" i="4" s="1"/>
  <c r="T51" i="4" s="1"/>
  <c r="T53" i="4" l="1"/>
  <c r="T54" i="4" s="1"/>
  <c r="T55" i="4" s="1"/>
  <c r="T56" i="4" s="1"/>
  <c r="C234" i="1"/>
  <c r="C79" i="4" s="1"/>
  <c r="E79" i="4" s="1"/>
  <c r="C41" i="4" s="1"/>
  <c r="E41" i="4" s="1"/>
  <c r="F41" i="4" s="1"/>
  <c r="E234" i="1" l="1"/>
  <c r="D235" i="1" s="1"/>
  <c r="C235" i="1" l="1"/>
  <c r="E235" i="1" l="1"/>
  <c r="D236" i="1" s="1"/>
  <c r="C236" i="1" l="1"/>
  <c r="E236" i="1" l="1"/>
  <c r="D237" i="1" s="1"/>
  <c r="C237" i="1" l="1"/>
  <c r="E237" i="1" l="1"/>
  <c r="D238" i="1" s="1"/>
  <c r="C238" i="1" l="1"/>
  <c r="E238" i="1" l="1"/>
  <c r="D239" i="1" s="1"/>
  <c r="C239" i="1" l="1"/>
  <c r="E239" i="1" l="1"/>
  <c r="D240" i="1" s="1"/>
  <c r="C240" i="1" l="1"/>
  <c r="E240" i="1" l="1"/>
  <c r="D241" i="1" s="1"/>
  <c r="C241" i="1" l="1"/>
  <c r="E241" i="1" l="1"/>
  <c r="D242" i="1" s="1"/>
  <c r="C242" i="1" l="1"/>
  <c r="E242" i="1" l="1"/>
  <c r="D243" i="1" s="1"/>
  <c r="C243" i="1" l="1"/>
  <c r="E243" i="1" l="1"/>
  <c r="D244" i="1" s="1"/>
  <c r="C244" i="1" l="1"/>
  <c r="E244" i="1" l="1"/>
  <c r="D245" i="1" s="1"/>
  <c r="C245" i="1" l="1"/>
  <c r="E245" i="1" l="1"/>
  <c r="D246" i="1" s="1"/>
  <c r="D80" i="4" s="1"/>
  <c r="U51" i="4" s="1"/>
  <c r="U53" i="4" l="1"/>
  <c r="U54" i="4" s="1"/>
  <c r="U55" i="4" s="1"/>
  <c r="U56" i="4" s="1"/>
  <c r="C246" i="1"/>
  <c r="C80" i="4" s="1"/>
  <c r="E80" i="4" s="1"/>
  <c r="C42" i="4" s="1"/>
  <c r="E42" i="4" s="1"/>
  <c r="F42" i="4" s="1"/>
  <c r="E246" i="1" l="1"/>
  <c r="D247" i="1" s="1"/>
  <c r="C247" i="1" l="1"/>
  <c r="E247" i="1" l="1"/>
  <c r="D248" i="1" s="1"/>
  <c r="C248" i="1" l="1"/>
  <c r="E248" i="1" l="1"/>
  <c r="D249" i="1" s="1"/>
  <c r="C249" i="1" l="1"/>
  <c r="E249" i="1" l="1"/>
  <c r="D250" i="1" s="1"/>
  <c r="C250" i="1" l="1"/>
  <c r="E250" i="1" l="1"/>
  <c r="D251" i="1" s="1"/>
  <c r="C251" i="1" l="1"/>
  <c r="E251" i="1" l="1"/>
  <c r="D252" i="1" s="1"/>
  <c r="C252" i="1" l="1"/>
  <c r="E252" i="1" l="1"/>
  <c r="D253" i="1" s="1"/>
  <c r="C253" i="1" l="1"/>
  <c r="E253" i="1" l="1"/>
  <c r="D254" i="1" s="1"/>
  <c r="C254" i="1" l="1"/>
  <c r="E254" i="1" l="1"/>
  <c r="D255" i="1" s="1"/>
  <c r="C255" i="1" l="1"/>
  <c r="E255" i="1" l="1"/>
  <c r="D256" i="1" s="1"/>
  <c r="C256" i="1" l="1"/>
  <c r="E256" i="1" l="1"/>
  <c r="D257" i="1" s="1"/>
  <c r="C257" i="1" l="1"/>
  <c r="E257" i="1" l="1"/>
  <c r="D258" i="1" s="1"/>
  <c r="D259" i="1" l="1"/>
  <c r="D81" i="4"/>
  <c r="V51" i="4" s="1"/>
  <c r="C258" i="1"/>
  <c r="V53" i="4" l="1"/>
  <c r="V54" i="4" s="1"/>
  <c r="V55" i="4" s="1"/>
  <c r="V56" i="4" s="1"/>
  <c r="D82" i="4"/>
  <c r="C259" i="1"/>
  <c r="C81" i="4"/>
  <c r="E258" i="1"/>
  <c r="E259" i="1" s="1"/>
  <c r="E81" i="4" l="1"/>
  <c r="C43" i="4" s="1"/>
  <c r="C82" i="4"/>
  <c r="E43" i="4" l="1"/>
  <c r="F43" i="4" s="1"/>
  <c r="C44" i="4"/>
  <c r="E82" i="4"/>
</calcChain>
</file>

<file path=xl/sharedStrings.xml><?xml version="1.0" encoding="utf-8"?>
<sst xmlns="http://schemas.openxmlformats.org/spreadsheetml/2006/main" count="112" uniqueCount="88">
  <si>
    <t>Month</t>
  </si>
  <si>
    <t>Regular Home Loan</t>
  </si>
  <si>
    <t>Principal</t>
  </si>
  <si>
    <t>Interest</t>
  </si>
  <si>
    <t>Loan Amount</t>
  </si>
  <si>
    <t>Interest Rate</t>
  </si>
  <si>
    <t>EMI</t>
  </si>
  <si>
    <t>Balance
(End of Month)</t>
  </si>
  <si>
    <t>Final Disbursement Date</t>
  </si>
  <si>
    <t>Disclaimer</t>
  </si>
  <si>
    <t>Enter the loan information</t>
  </si>
  <si>
    <t>Loan Tenure (months)</t>
  </si>
  <si>
    <r>
      <t xml:space="preserve">This excel is for </t>
    </r>
    <r>
      <rPr>
        <b/>
        <u/>
        <sz val="11"/>
        <color rgb="FFFF0000"/>
        <rFont val="Calibri"/>
        <family val="2"/>
        <scheme val="minor"/>
      </rPr>
      <t>illustration / rough estimation purposes only</t>
    </r>
    <r>
      <rPr>
        <sz val="11"/>
        <color theme="1"/>
        <rFont val="Calibri"/>
        <family val="2"/>
        <scheme val="minor"/>
      </rPr>
      <t xml:space="preserve"> and should not be used for planning your finances or calculating your tax deductible amount etc. This excel calculates interest on a monthly basis instead of daily basis. It also assumes that your entire loan amount is disbursed in one go.
In reality, interest is calculated on a daily basis taking into account the surplus balance at the end of the day. Even if you park the amount for a few days in the month, you save on total interest outgo. Your total outgo will also vary if the loan amount is disbursed in stages and on your choice of pre-EMI or full EMI. 
</t>
    </r>
  </si>
  <si>
    <t>Priciple Exemption as per Section 80C *</t>
  </si>
  <si>
    <t>Income Tax Payable (30%)</t>
  </si>
  <si>
    <t>Self Contribution Amount</t>
  </si>
  <si>
    <t xml:space="preserve">EMI </t>
  </si>
  <si>
    <t>Rental Return (%)</t>
  </si>
  <si>
    <t>Escalation (%)</t>
  </si>
  <si>
    <t>Year 01</t>
  </si>
  <si>
    <t>Total Yearly Payment</t>
  </si>
  <si>
    <t>Year 02</t>
  </si>
  <si>
    <t>Year 03</t>
  </si>
  <si>
    <t>Year 04</t>
  </si>
  <si>
    <t>Year 05</t>
  </si>
  <si>
    <t>Year 06</t>
  </si>
  <si>
    <t>Year 07</t>
  </si>
  <si>
    <t>Year 08</t>
  </si>
  <si>
    <t>Year 09</t>
  </si>
  <si>
    <t>Year 10</t>
  </si>
  <si>
    <t>Year 11</t>
  </si>
  <si>
    <t>Year 12</t>
  </si>
  <si>
    <t>Year 13</t>
  </si>
  <si>
    <t>Year 14</t>
  </si>
  <si>
    <t>Year 15</t>
  </si>
  <si>
    <t>Year 16</t>
  </si>
  <si>
    <t>Year 17</t>
  </si>
  <si>
    <t>Year 18</t>
  </si>
  <si>
    <t>Year 19</t>
  </si>
  <si>
    <t>Year 20</t>
  </si>
  <si>
    <t>Year</t>
  </si>
  <si>
    <t>Day -1</t>
  </si>
  <si>
    <t>Detail</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</si>
  <si>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</si>
  <si>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</si>
  <si>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</si>
  <si>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</si>
  <si>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</si>
  <si>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</si>
  <si>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</si>
  <si>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</si>
  <si>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</si>
  <si>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</si>
  <si>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</si>
  <si>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</si>
  <si>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</si>
  <si>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</si>
  <si>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</si>
  <si>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</si>
  <si>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</si>
  <si>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</si>
  <si>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</si>
  <si>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</si>
  <si>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9+9+2</t>
  </si>
  <si>
    <t>Loan Repayment &amp; Interest Payment Details</t>
  </si>
  <si>
    <t>Post Tax Calculations</t>
  </si>
  <si>
    <t>Standard Deduction
@30% - Sec 24(a)</t>
  </si>
  <si>
    <t xml:space="preserve">Interest Exemption
Sec 24(b) </t>
  </si>
  <si>
    <t>Cash Flow:</t>
  </si>
  <si>
    <t>Post Tax 
Return on Investment (%)</t>
  </si>
  <si>
    <t>Unit Area (SBA)</t>
  </si>
  <si>
    <t>Unit Price (Rs.)</t>
  </si>
  <si>
    <t>Registration Expenses (Rs.)</t>
  </si>
  <si>
    <t>Total Cost of Asset (Rs.)</t>
  </si>
  <si>
    <t>Value of Monthly Rent (Rs.)</t>
  </si>
  <si>
    <t>Value of Yearly Rent (Rs.)</t>
  </si>
  <si>
    <t>Escalation (Tenure in Months)</t>
  </si>
  <si>
    <t>Loan Rate of Interest (%)</t>
  </si>
  <si>
    <t>Lease Tenure (Years)</t>
  </si>
  <si>
    <t>Escalation Post Each Tenure (%)</t>
  </si>
  <si>
    <t>Out Flow (Rs.)</t>
  </si>
  <si>
    <t>Inflow (Rs.)</t>
  </si>
  <si>
    <t>Short/Excess (Rs.)</t>
  </si>
  <si>
    <t>Cumulative Short/Excess ) (Rs.)</t>
  </si>
  <si>
    <t>Rent from House Property (Rs.)</t>
  </si>
  <si>
    <t>Income Subjected to Tax (Rs.)</t>
  </si>
  <si>
    <t>Nett Cash Flow (Post Tax) (Rs.)</t>
  </si>
  <si>
    <t>Shanders - DWELLINGTON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</si>
</sst>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quot;₹&quot;#,##0.00_);[Red]\(&quot;₹&quot;#,##0.00\)"/>
    <numFmt numFmtId="165" formatCode="[$-409]mmm\-yyyy;@"/>
  </numFmts>
  <fonts count="7" x14ac:knownFonts="1">
    <font>
      <sz val="11"/>
      <color theme="1"/>
      <name val="Calibri"/>
      <family val="2"/>
      <scheme val="minor"/>
    </font>
    <font>
      <b/>
      <sz val="11"/>
      <color theme="1"/>
      <name val="Calibri"/>
      <family val="2"/>
      <scheme val="minor"/>
    </font>
    <font>
      <b/>
      <u/>
      <sz val="11"/>
      <color rgb="FFFF0000"/>
      <name val="Calibri"/>
      <family val="2"/>
      <scheme val="minor"/>
    </font>
    <font>
      <sz val="11"/>
      <color theme="1"/>
      <name val="Calibri"/>
      <family val="2"/>
      <scheme val="minor"/>
    </font>
    <font>
      <sz val="11"/>
      <color theme="1"/>
      <name val="Bookman Old Style"/>
      <family val="1"/>
    </font>
    <font>
      <b/>
      <sz val="11"/>
      <color theme="1"/>
      <name val="Bookman Old Style"/>
      <family val="1"/>
    </font>
    <font>
      <b/>
      <sz val="16"/>
      <color theme="1"/>
      <name val="Bookman Old Style"/>
      <family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111">
    <xf numFmtId="0" fontId="0" fillId="0" borderId="0" xfId="0"/>
    <xf numFmtId="0" fontId="1" fillId="0" borderId="0" xfId="0" applyFont="1"/>
    <xf numFmtId="164" fontId="0" fillId="0" borderId="0" xfId="0" applyNumberFormat="1" applyBorder="1"/>
    <xf numFmtId="0" fontId="0" fillId="0" borderId="0" xfId="0" applyBorder="1"/>
    <xf numFmtId="0" fontId="1" fillId="0" borderId="0" xfId="0" applyFont="1" applyBorder="1"/>
    <xf numFmtId="164" fontId="0" fillId="0" borderId="7" xfId="0" applyNumberFormat="1" applyBorder="1"/>
    <xf numFmtId="164" fontId="0" fillId="0" borderId="8" xfId="0" applyNumberFormat="1" applyBorder="1"/>
    <xf numFmtId="164" fontId="0" fillId="0" borderId="11" xfId="0" applyNumberFormat="1" applyBorder="1"/>
    <xf numFmtId="0" fontId="0" fillId="0" borderId="0" xfId="0" applyFont="1" applyBorder="1"/>
    <xf numFmtId="0" fontId="1" fillId="0" borderId="0" xfId="0" applyFont="1" applyBorder="1" applyAlignment="1">
      <alignment horizontal="center"/>
    </xf>
    <xf numFmtId="0" fontId="1" fillId="0" borderId="1" xfId="0" applyFont="1" applyBorder="1" applyAlignment="1">
      <alignment horizontal="right"/>
    </xf>
    <xf numFmtId="0" fontId="1" fillId="0" borderId="0" xfId="0" applyFont="1" applyBorder="1" applyAlignment="1">
      <alignment horizontal="right"/>
    </xf>
    <xf numFmtId="164" fontId="0" fillId="0" borderId="0" xfId="0" applyNumberFormat="1"/>
    <xf numFmtId="0" fontId="0" fillId="0" borderId="8" xfId="0" applyBorder="1"/>
    <xf numFmtId="165" fontId="0" fillId="0" borderId="11" xfId="0" applyNumberFormat="1" applyBorder="1"/>
    <xf numFmtId="165" fontId="0" fillId="0" borderId="15" xfId="0" applyNumberFormat="1" applyBorder="1"/>
    <xf numFmtId="165" fontId="0" fillId="0" borderId="17" xfId="0" applyNumberFormat="1" applyBorder="1"/>
    <xf numFmtId="165" fontId="0" fillId="0" borderId="16" xfId="0" applyNumberFormat="1" applyBorder="1"/>
    <xf numFmtId="0" fontId="1" fillId="0" borderId="5" xfId="0" applyFont="1" applyBorder="1" applyAlignment="1">
      <alignment horizontal="right" wrapText="1"/>
    </xf>
    <xf numFmtId="164" fontId="0" fillId="0" borderId="19" xfId="0" applyNumberFormat="1" applyBorder="1"/>
    <xf numFmtId="0" fontId="1" fillId="0" borderId="25" xfId="0" applyFont="1" applyBorder="1" applyAlignment="1">
      <alignment horizontal="right"/>
    </xf>
    <xf numFmtId="164" fontId="0" fillId="0" borderId="18" xfId="0" applyNumberFormat="1" applyBorder="1"/>
    <xf numFmtId="164" fontId="0" fillId="0" borderId="26" xfId="0" applyNumberFormat="1" applyBorder="1"/>
    <xf numFmtId="164" fontId="0" fillId="0" borderId="27" xfId="0" applyNumberFormat="1" applyBorder="1"/>
    <xf numFmtId="165" fontId="0" fillId="0" borderId="22" xfId="0" applyNumberFormat="1" applyBorder="1"/>
    <xf numFmtId="0" fontId="1" fillId="0" borderId="20" xfId="0" applyFont="1" applyBorder="1"/>
    <xf numFmtId="0" fontId="1" fillId="0" borderId="28" xfId="0" applyFont="1" applyBorder="1"/>
    <xf numFmtId="164" fontId="0" fillId="0" borderId="21" xfId="0" applyNumberFormat="1" applyBorder="1"/>
    <xf numFmtId="0" fontId="0" fillId="0" borderId="0" xfId="0" applyFill="1" applyBorder="1" applyAlignment="1">
      <alignment wrapText="1"/>
    </xf>
    <xf numFmtId="0" fontId="1" fillId="0" borderId="0" xfId="0" applyFont="1" applyFill="1" applyBorder="1" applyAlignment="1"/>
    <xf numFmtId="0" fontId="0" fillId="0" borderId="0" xfId="0" applyBorder="1" applyAlignment="1">
      <alignment horizontal="left" wrapText="1"/>
    </xf>
    <xf numFmtId="0" fontId="1" fillId="0" borderId="15" xfId="0" applyFont="1" applyFill="1" applyBorder="1" applyAlignment="1">
      <alignment horizontal="right"/>
    </xf>
    <xf numFmtId="0" fontId="1" fillId="0" borderId="17" xfId="0" applyFont="1" applyFill="1" applyBorder="1" applyAlignment="1">
      <alignment horizontal="right"/>
    </xf>
    <xf numFmtId="0" fontId="1" fillId="0" borderId="16" xfId="0" applyFont="1" applyFill="1" applyBorder="1" applyAlignment="1">
      <alignment horizontal="right"/>
    </xf>
    <xf numFmtId="164" fontId="0" fillId="0" borderId="12" xfId="0" applyNumberFormat="1" applyBorder="1"/>
    <xf numFmtId="164" fontId="0" fillId="0" borderId="30" xfId="0" applyNumberFormat="1" applyBorder="1"/>
    <xf numFmtId="0" fontId="0" fillId="0" borderId="0" xfId="0" applyBorder="1" applyAlignment="1">
      <alignment wrapText="1"/>
    </xf>
    <xf numFmtId="43" fontId="0" fillId="0" borderId="0" xfId="0" applyNumberFormat="1" applyBorder="1"/>
    <xf numFmtId="0" fontId="4" fillId="0" borderId="0" xfId="0" applyFont="1"/>
    <xf numFmtId="43" fontId="4" fillId="0" borderId="0" xfId="1" applyFont="1" applyBorder="1"/>
    <xf numFmtId="0" fontId="4" fillId="0" borderId="0" xfId="0" applyFont="1" applyAlignment="1">
      <alignment vertical="center"/>
    </xf>
    <xf numFmtId="43" fontId="4" fillId="0" borderId="0" xfId="1" applyFont="1" applyBorder="1" applyAlignment="1">
      <alignment vertical="center"/>
    </xf>
    <xf numFmtId="0" fontId="4" fillId="0" borderId="0" xfId="0" applyFont="1" applyAlignment="1">
      <alignment horizontal="right"/>
    </xf>
    <xf numFmtId="0" fontId="5" fillId="0" borderId="0" xfId="0" applyFont="1"/>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21" xfId="0" applyFont="1" applyFill="1" applyBorder="1" applyAlignment="1">
      <alignment horizontal="center" vertical="center" wrapText="1"/>
    </xf>
    <xf numFmtId="43" fontId="4" fillId="0" borderId="44" xfId="1" applyFont="1" applyBorder="1"/>
    <xf numFmtId="43" fontId="4" fillId="0" borderId="42" xfId="1" applyFont="1" applyBorder="1"/>
    <xf numFmtId="43" fontId="4" fillId="0" borderId="43" xfId="1" applyFont="1" applyBorder="1"/>
    <xf numFmtId="43" fontId="4" fillId="0" borderId="37" xfId="1" applyFont="1" applyBorder="1"/>
    <xf numFmtId="164" fontId="4" fillId="0" borderId="31" xfId="0" applyNumberFormat="1" applyFont="1" applyBorder="1"/>
    <xf numFmtId="43" fontId="4" fillId="0" borderId="31" xfId="1" applyFont="1" applyBorder="1"/>
    <xf numFmtId="43" fontId="4" fillId="0" borderId="33" xfId="1" applyFont="1" applyBorder="1"/>
    <xf numFmtId="43" fontId="4" fillId="0" borderId="38" xfId="1" applyFont="1" applyBorder="1"/>
    <xf numFmtId="164" fontId="4" fillId="0" borderId="34" xfId="0" applyNumberFormat="1" applyFont="1" applyBorder="1"/>
    <xf numFmtId="43" fontId="4" fillId="0" borderId="34" xfId="1" applyFont="1" applyBorder="1"/>
    <xf numFmtId="43" fontId="4" fillId="0" borderId="35" xfId="1" applyFont="1" applyBorder="1"/>
    <xf numFmtId="164" fontId="4" fillId="0" borderId="0" xfId="0" applyNumberFormat="1" applyFont="1"/>
    <xf numFmtId="0" fontId="5" fillId="0" borderId="0" xfId="0" applyFont="1" applyAlignment="1">
      <alignment vertical="center"/>
    </xf>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horizontal="center"/>
    </xf>
    <xf numFmtId="0" fontId="5" fillId="0" borderId="39" xfId="0" applyFont="1" applyBorder="1" applyAlignment="1">
      <alignment vertical="center" wrapText="1"/>
    </xf>
    <xf numFmtId="43" fontId="4" fillId="0" borderId="46" xfId="0" applyNumberFormat="1" applyFont="1" applyBorder="1"/>
    <xf numFmtId="43" fontId="4" fillId="0" borderId="3" xfId="0" applyNumberFormat="1" applyFont="1" applyBorder="1"/>
    <xf numFmtId="0" fontId="5" fillId="0" borderId="40" xfId="0" applyFont="1" applyBorder="1" applyAlignment="1">
      <alignment vertical="center" wrapText="1"/>
    </xf>
    <xf numFmtId="43" fontId="4" fillId="0" borderId="47" xfId="0" applyNumberFormat="1" applyFont="1" applyBorder="1"/>
    <xf numFmtId="43" fontId="4" fillId="0" borderId="33" xfId="0" applyNumberFormat="1" applyFont="1" applyBorder="1"/>
    <xf numFmtId="43" fontId="4" fillId="0" borderId="47" xfId="1" applyFont="1" applyBorder="1"/>
    <xf numFmtId="0" fontId="4" fillId="0" borderId="47" xfId="0" applyFont="1" applyBorder="1"/>
    <xf numFmtId="0" fontId="4" fillId="0" borderId="33" xfId="0" applyFont="1" applyBorder="1"/>
    <xf numFmtId="0" fontId="5" fillId="0" borderId="41" xfId="0" applyFont="1" applyBorder="1" applyAlignment="1">
      <alignment wrapText="1"/>
    </xf>
    <xf numFmtId="43" fontId="4" fillId="0" borderId="48" xfId="0" applyNumberFormat="1" applyFont="1" applyBorder="1"/>
    <xf numFmtId="43" fontId="4" fillId="0" borderId="35" xfId="0" applyNumberFormat="1" applyFont="1" applyBorder="1"/>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wrapText="1"/>
    </xf>
    <xf numFmtId="0" fontId="5" fillId="0" borderId="39" xfId="0" applyFont="1" applyBorder="1" applyAlignment="1">
      <alignment horizontal="center"/>
    </xf>
    <xf numFmtId="164" fontId="4" fillId="0" borderId="36" xfId="0" applyNumberFormat="1" applyFont="1" applyBorder="1"/>
    <xf numFmtId="164" fontId="4" fillId="0" borderId="2" xfId="0" applyNumberFormat="1" applyFont="1" applyBorder="1"/>
    <xf numFmtId="164" fontId="4" fillId="0" borderId="3" xfId="0" applyNumberFormat="1" applyFont="1" applyBorder="1"/>
    <xf numFmtId="0" fontId="5" fillId="0" borderId="40" xfId="0" applyFont="1" applyBorder="1" applyAlignment="1">
      <alignment horizontal="center"/>
    </xf>
    <xf numFmtId="164" fontId="4" fillId="0" borderId="37" xfId="0" applyNumberFormat="1" applyFont="1" applyBorder="1"/>
    <xf numFmtId="164" fontId="4" fillId="0" borderId="33" xfId="0" applyNumberFormat="1" applyFont="1" applyBorder="1"/>
    <xf numFmtId="0" fontId="5" fillId="0" borderId="41" xfId="0" applyFont="1" applyBorder="1" applyAlignment="1">
      <alignment horizontal="center"/>
    </xf>
    <xf numFmtId="164" fontId="4" fillId="0" borderId="38" xfId="0" applyNumberFormat="1" applyFont="1" applyBorder="1"/>
    <xf numFmtId="164" fontId="4" fillId="0" borderId="35" xfId="0" applyNumberFormat="1" applyFont="1" applyBorder="1"/>
    <xf numFmtId="164" fontId="5" fillId="0" borderId="0" xfId="0" applyNumberFormat="1" applyFont="1"/>
    <xf numFmtId="0" fontId="5" fillId="0" borderId="45" xfId="0" applyFont="1" applyBorder="1" applyAlignment="1">
      <alignment horizontal="center"/>
    </xf>
    <xf numFmtId="0" fontId="6" fillId="0" borderId="0" xfId="0" applyFont="1" applyAlignment="1">
      <alignment horizontal="center" wrapText="1"/>
    </xf>
    <xf numFmtId="0" fontId="1" fillId="2" borderId="12"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5" xfId="0" applyFont="1" applyFill="1" applyBorder="1" applyAlignment="1">
      <alignment horizontal="right" vertical="center"/>
    </xf>
    <xf numFmtId="0" fontId="1" fillId="2" borderId="4" xfId="0" applyFont="1" applyFill="1" applyBorder="1" applyAlignment="1">
      <alignment horizontal="right" vertical="center"/>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1" fillId="3" borderId="22" xfId="0" applyFont="1" applyFill="1" applyBorder="1" applyAlignment="1">
      <alignment horizontal="left"/>
    </xf>
    <xf numFmtId="0" fontId="1" fillId="3" borderId="23" xfId="0" applyFont="1" applyFill="1" applyBorder="1" applyAlignment="1">
      <alignment horizontal="left"/>
    </xf>
    <xf numFmtId="0" fontId="1" fillId="3" borderId="24" xfId="0" applyFont="1" applyFill="1" applyBorder="1" applyAlignment="1">
      <alignment horizontal="left"/>
    </xf>
    <xf numFmtId="0" fontId="5" fillId="4" borderId="40" xfId="0" applyFont="1" applyFill="1" applyBorder="1" applyAlignment="1">
      <alignment horizontal="center"/>
    </xf>
    <xf numFmtId="43" fontId="4" fillId="4" borderId="37" xfId="1" applyFont="1" applyFill="1" applyBorder="1"/>
    <xf numFmtId="164" fontId="4" fillId="4" borderId="31" xfId="0" applyNumberFormat="1" applyFont="1" applyFill="1" applyBorder="1"/>
    <xf numFmtId="43" fontId="4" fillId="4" borderId="31" xfId="1" applyFont="1" applyFill="1" applyBorder="1"/>
    <xf numFmtId="43" fontId="4" fillId="4" borderId="33" xfId="1" applyFont="1" applyFill="1" applyBorder="1"/>
    <xf numFmtId="0" fontId="0" fillId="4" borderId="0" xfId="0"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3"/>
  <sheetViews>
    <sheetView tabSelected="1" topLeftCell="A28" zoomScaleNormal="100" workbookViewId="0">
      <selection activeCell="F6" sqref="F6"/>
    </sheetView>
  </sheetViews>
  <sheetFormatPr defaultRowHeight="15" x14ac:dyDescent="0.25"/>
  <cols>
    <col min="2" max="2" width="20.7109375" customWidth="1"/>
    <col min="3" max="3" width="17.7109375" customWidth="1"/>
    <col min="4" max="4" width="20.140625" customWidth="1"/>
    <col min="5" max="5" width="18.7109375" customWidth="1"/>
    <col min="6" max="6" width="17.7109375" customWidth="1"/>
    <col min="7" max="22" width="14.7109375" customWidth="1"/>
  </cols>
  <sheetData>
    <row r="2" spans="2:7" ht="20.25" x14ac:dyDescent="0.3">
      <c r="B2" s="93" t="s">
        <v>87</v>
      </c>
      <c r="C2" s="93"/>
      <c r="D2" s="93"/>
      <c r="E2" s="93"/>
      <c r="F2" s="93"/>
    </row>
    <row r="5" spans="2:7" x14ac:dyDescent="0.25">
      <c r="B5" s="43" t="s">
        <v>70</v>
      </c>
      <c r="C5" s="38">
        <v>875</v>
      </c>
      <c r="D5" s="38"/>
      <c r="E5" s="43" t="s">
        <v>4</v>
      </c>
      <c r="F5" s="39">
        <v>3180000</v>
      </c>
      <c r="G5" s="38"/>
    </row>
    <row r="6" spans="2:7" x14ac:dyDescent="0.25">
      <c r="B6" s="43"/>
      <c r="C6" s="38"/>
      <c r="D6" s="38"/>
      <c r="E6" s="43"/>
      <c r="F6" s="38"/>
      <c r="G6" s="38"/>
    </row>
    <row r="7" spans="2:7" ht="45" x14ac:dyDescent="0.25">
      <c r="B7" s="61" t="s">
        <v>71</v>
      </c>
      <c r="C7" s="41">
        <v>4000000</v>
      </c>
      <c r="D7" s="38"/>
      <c r="E7" s="63" t="s">
        <v>15</v>
      </c>
      <c r="F7" s="41">
        <f>C11-F5</f>
        <v>1100000</v>
      </c>
      <c r="G7" s="38"/>
    </row>
    <row r="8" spans="2:7" x14ac:dyDescent="0.25">
      <c r="B8" s="43"/>
      <c r="C8" s="38"/>
      <c r="D8" s="38"/>
      <c r="E8" s="43"/>
      <c r="F8" s="38"/>
      <c r="G8" s="38"/>
    </row>
    <row r="9" spans="2:7" ht="30" x14ac:dyDescent="0.25">
      <c r="B9" s="62" t="s">
        <v>72</v>
      </c>
      <c r="C9" s="39">
        <v>280000</v>
      </c>
      <c r="D9" s="38"/>
      <c r="E9" s="63" t="s">
        <v>77</v>
      </c>
      <c r="F9" s="40">
        <v>8.35</v>
      </c>
      <c r="G9" s="40"/>
    </row>
    <row r="10" spans="2:7" x14ac:dyDescent="0.25">
      <c r="B10" s="43"/>
      <c r="C10" s="38"/>
      <c r="D10" s="38"/>
      <c r="E10" s="43"/>
      <c r="F10" s="38"/>
      <c r="G10" s="38"/>
    </row>
    <row r="11" spans="2:7" ht="30" x14ac:dyDescent="0.25">
      <c r="B11" s="62" t="s">
        <v>73</v>
      </c>
      <c r="C11" s="39">
        <f>C7+C9</f>
        <v>4280000</v>
      </c>
      <c r="D11" s="38"/>
      <c r="E11" s="43" t="s">
        <v>16</v>
      </c>
      <c r="F11" s="39">
        <f>Amortization!C12</f>
        <v>27295.624201496234</v>
      </c>
      <c r="G11" s="38"/>
    </row>
    <row r="12" spans="2:7" x14ac:dyDescent="0.25">
      <c r="B12" s="43"/>
      <c r="C12" s="38"/>
      <c r="D12" s="38"/>
      <c r="E12" s="43"/>
      <c r="F12" s="38"/>
      <c r="G12" s="38"/>
    </row>
    <row r="13" spans="2:7" x14ac:dyDescent="0.25">
      <c r="B13" s="43" t="s">
        <v>17</v>
      </c>
      <c r="C13" s="38">
        <v>8.1999999999999993</v>
      </c>
      <c r="D13" s="38"/>
      <c r="E13" s="43" t="s">
        <v>18</v>
      </c>
      <c r="F13" s="38">
        <v>10</v>
      </c>
      <c r="G13" s="38"/>
    </row>
    <row r="14" spans="2:7" x14ac:dyDescent="0.25">
      <c r="B14" s="43"/>
      <c r="C14" s="38"/>
      <c r="D14" s="38"/>
      <c r="E14" s="43"/>
      <c r="F14" s="38"/>
      <c r="G14" s="38"/>
    </row>
    <row r="15" spans="2:7" ht="45" x14ac:dyDescent="0.25">
      <c r="B15" s="62" t="s">
        <v>74</v>
      </c>
      <c r="C15" s="41">
        <f>C7*C13%/12</f>
        <v>27333.333333333328</v>
      </c>
      <c r="D15" s="38"/>
      <c r="E15" s="63" t="s">
        <v>76</v>
      </c>
      <c r="F15" s="40">
        <v>108</v>
      </c>
      <c r="G15" s="40"/>
    </row>
    <row r="16" spans="2:7" x14ac:dyDescent="0.25">
      <c r="B16" s="43"/>
      <c r="C16" s="38"/>
      <c r="D16" s="38"/>
      <c r="E16" s="43"/>
      <c r="F16" s="38"/>
      <c r="G16" s="38"/>
    </row>
    <row r="17" spans="2:7" ht="30" x14ac:dyDescent="0.25">
      <c r="B17" s="63" t="s">
        <v>75</v>
      </c>
      <c r="C17" s="41">
        <f>C7*C13%</f>
        <v>327999.99999999994</v>
      </c>
      <c r="D17" s="38"/>
      <c r="E17" s="63" t="s">
        <v>78</v>
      </c>
      <c r="F17" s="42" t="s">
        <v>63</v>
      </c>
      <c r="G17" s="38"/>
    </row>
    <row r="18" spans="2:7" x14ac:dyDescent="0.25">
      <c r="B18" s="38"/>
      <c r="C18" s="38"/>
      <c r="D18" s="38"/>
      <c r="E18" s="43"/>
      <c r="F18" s="38"/>
      <c r="G18" s="38"/>
    </row>
    <row r="19" spans="2:7" ht="45" x14ac:dyDescent="0.25">
      <c r="B19" s="38"/>
      <c r="C19" s="38"/>
      <c r="D19" s="38"/>
      <c r="E19" s="63" t="s">
        <v>79</v>
      </c>
      <c r="F19" s="40">
        <v>10</v>
      </c>
      <c r="G19" s="40"/>
    </row>
    <row r="20" spans="2:7" x14ac:dyDescent="0.25">
      <c r="B20" s="43" t="s">
        <v>68</v>
      </c>
      <c r="C20" s="38"/>
      <c r="D20" s="38"/>
      <c r="E20" s="38"/>
      <c r="F20" s="38"/>
    </row>
    <row r="21" spans="2:7" ht="15.75" thickBot="1" x14ac:dyDescent="0.3">
      <c r="B21" s="38"/>
      <c r="C21" s="38"/>
      <c r="D21" s="38"/>
      <c r="E21" s="38"/>
      <c r="F21" s="38"/>
    </row>
    <row r="22" spans="2:7" ht="45.75" thickBot="1" x14ac:dyDescent="0.3">
      <c r="B22" s="44" t="s">
        <v>40</v>
      </c>
      <c r="C22" s="45" t="s">
        <v>80</v>
      </c>
      <c r="D22" s="46" t="s">
        <v>81</v>
      </c>
      <c r="E22" s="47" t="s">
        <v>82</v>
      </c>
      <c r="F22" s="48" t="s">
        <v>83</v>
      </c>
    </row>
    <row r="23" spans="2:7" ht="15" customHeight="1" x14ac:dyDescent="0.25">
      <c r="B23" s="92" t="s">
        <v>41</v>
      </c>
      <c r="C23" s="49">
        <f>Workings!F7</f>
        <v>1100000</v>
      </c>
      <c r="D23" s="50">
        <v>0</v>
      </c>
      <c r="E23" s="50">
        <f t="shared" ref="E23:E43" si="0">D23-C23</f>
        <v>-1100000</v>
      </c>
      <c r="F23" s="51">
        <f>E23</f>
        <v>-1100000</v>
      </c>
    </row>
    <row r="24" spans="2:7" ht="15" customHeight="1" x14ac:dyDescent="0.25">
      <c r="B24" s="85" t="s">
        <v>19</v>
      </c>
      <c r="C24" s="52">
        <f>Workings!E62</f>
        <v>327547.4904179548</v>
      </c>
      <c r="D24" s="53">
        <f>Workings!C17</f>
        <v>327999.99999999994</v>
      </c>
      <c r="E24" s="54">
        <f t="shared" si="0"/>
        <v>452.50958204513881</v>
      </c>
      <c r="F24" s="55">
        <f t="shared" ref="F24:F43" si="1">F23+E24</f>
        <v>-1099547.490417955</v>
      </c>
    </row>
    <row r="25" spans="2:7" ht="15" customHeight="1" x14ac:dyDescent="0.25">
      <c r="B25" s="85" t="s">
        <v>21</v>
      </c>
      <c r="C25" s="52">
        <f>Workings!E63</f>
        <v>327547.49041795474</v>
      </c>
      <c r="D25" s="53">
        <f t="shared" ref="D25:D32" si="2">D24</f>
        <v>327999.99999999994</v>
      </c>
      <c r="E25" s="54">
        <f t="shared" si="0"/>
        <v>452.50958204519702</v>
      </c>
      <c r="F25" s="55">
        <f t="shared" si="1"/>
        <v>-1099094.9808359097</v>
      </c>
    </row>
    <row r="26" spans="2:7" ht="15" customHeight="1" x14ac:dyDescent="0.25">
      <c r="B26" s="85" t="s">
        <v>22</v>
      </c>
      <c r="C26" s="52">
        <f>Workings!E64</f>
        <v>327547.4904179548</v>
      </c>
      <c r="D26" s="53">
        <f t="shared" si="2"/>
        <v>327999.99999999994</v>
      </c>
      <c r="E26" s="54">
        <f t="shared" si="0"/>
        <v>452.50958204513881</v>
      </c>
      <c r="F26" s="55">
        <f t="shared" si="1"/>
        <v>-1098642.4712538645</v>
      </c>
    </row>
    <row r="27" spans="2:7" ht="15" customHeight="1" x14ac:dyDescent="0.25">
      <c r="B27" s="85" t="s">
        <v>23</v>
      </c>
      <c r="C27" s="52">
        <f>Workings!E65</f>
        <v>327547.4904179548</v>
      </c>
      <c r="D27" s="53">
        <f t="shared" si="2"/>
        <v>327999.99999999994</v>
      </c>
      <c r="E27" s="54">
        <f t="shared" si="0"/>
        <v>452.50958204513881</v>
      </c>
      <c r="F27" s="55">
        <f t="shared" si="1"/>
        <v>-1098189.9616718194</v>
      </c>
    </row>
    <row r="28" spans="2:7" ht="15" customHeight="1" x14ac:dyDescent="0.25">
      <c r="B28" s="85" t="s">
        <v>24</v>
      </c>
      <c r="C28" s="52">
        <f>Workings!E66</f>
        <v>327547.49041795474</v>
      </c>
      <c r="D28" s="53">
        <f t="shared" si="2"/>
        <v>327999.99999999994</v>
      </c>
      <c r="E28" s="54">
        <f t="shared" si="0"/>
        <v>452.50958204519702</v>
      </c>
      <c r="F28" s="55">
        <f t="shared" si="1"/>
        <v>-1097737.4520897742</v>
      </c>
    </row>
    <row r="29" spans="2:7" ht="15" customHeight="1" x14ac:dyDescent="0.25">
      <c r="B29" s="85" t="s">
        <v>25</v>
      </c>
      <c r="C29" s="52">
        <f>Workings!E67</f>
        <v>327547.4904179548</v>
      </c>
      <c r="D29" s="53">
        <f t="shared" si="2"/>
        <v>327999.99999999994</v>
      </c>
      <c r="E29" s="54">
        <f t="shared" si="0"/>
        <v>452.50958204513881</v>
      </c>
      <c r="F29" s="55">
        <f t="shared" si="1"/>
        <v>-1097284.9425077289</v>
      </c>
    </row>
    <row r="30" spans="2:7" ht="15" customHeight="1" x14ac:dyDescent="0.25">
      <c r="B30" s="85" t="s">
        <v>26</v>
      </c>
      <c r="C30" s="52">
        <f>Workings!E68</f>
        <v>327547.49041795474</v>
      </c>
      <c r="D30" s="53">
        <f t="shared" si="2"/>
        <v>327999.99999999994</v>
      </c>
      <c r="E30" s="54">
        <f t="shared" si="0"/>
        <v>452.50958204519702</v>
      </c>
      <c r="F30" s="55">
        <f t="shared" si="1"/>
        <v>-1096832.4329256837</v>
      </c>
    </row>
    <row r="31" spans="2:7" ht="15" customHeight="1" x14ac:dyDescent="0.25">
      <c r="B31" s="85" t="s">
        <v>27</v>
      </c>
      <c r="C31" s="52">
        <f>Workings!E69</f>
        <v>327547.49041795486</v>
      </c>
      <c r="D31" s="53">
        <f t="shared" si="2"/>
        <v>327999.99999999994</v>
      </c>
      <c r="E31" s="54">
        <f t="shared" si="0"/>
        <v>452.50958204508061</v>
      </c>
      <c r="F31" s="55">
        <f t="shared" si="1"/>
        <v>-1096379.9233436387</v>
      </c>
    </row>
    <row r="32" spans="2:7" s="110" customFormat="1" ht="15" customHeight="1" x14ac:dyDescent="0.25">
      <c r="B32" s="105" t="s">
        <v>28</v>
      </c>
      <c r="C32" s="106">
        <f>Workings!E70</f>
        <v>327547.49041795486</v>
      </c>
      <c r="D32" s="107">
        <f t="shared" si="2"/>
        <v>327999.99999999994</v>
      </c>
      <c r="E32" s="108">
        <f t="shared" si="0"/>
        <v>452.50958204508061</v>
      </c>
      <c r="F32" s="109">
        <f t="shared" si="1"/>
        <v>-1095927.4137615936</v>
      </c>
    </row>
    <row r="33" spans="2:22" ht="15" customHeight="1" x14ac:dyDescent="0.25">
      <c r="B33" s="85" t="s">
        <v>29</v>
      </c>
      <c r="C33" s="52">
        <f>Workings!E71</f>
        <v>327547.4904179548</v>
      </c>
      <c r="D33" s="53">
        <f>(D32*10%)+D32</f>
        <v>360799.99999999994</v>
      </c>
      <c r="E33" s="54">
        <f t="shared" si="0"/>
        <v>33252.509582045139</v>
      </c>
      <c r="F33" s="55">
        <f t="shared" si="1"/>
        <v>-1062674.9041795484</v>
      </c>
    </row>
    <row r="34" spans="2:22" ht="15" customHeight="1" x14ac:dyDescent="0.25">
      <c r="B34" s="85" t="s">
        <v>30</v>
      </c>
      <c r="C34" s="52">
        <f>Workings!E72</f>
        <v>327547.49041795474</v>
      </c>
      <c r="D34" s="53">
        <f t="shared" ref="D34:D41" si="3">D33</f>
        <v>360799.99999999994</v>
      </c>
      <c r="E34" s="54">
        <f t="shared" si="0"/>
        <v>33252.509582045197</v>
      </c>
      <c r="F34" s="55">
        <f t="shared" si="1"/>
        <v>-1029422.3945975031</v>
      </c>
    </row>
    <row r="35" spans="2:22" ht="15" customHeight="1" x14ac:dyDescent="0.25">
      <c r="B35" s="85" t="s">
        <v>31</v>
      </c>
      <c r="C35" s="52">
        <f>Workings!E73</f>
        <v>327547.4904179548</v>
      </c>
      <c r="D35" s="53">
        <f t="shared" si="3"/>
        <v>360799.99999999994</v>
      </c>
      <c r="E35" s="54">
        <f t="shared" si="0"/>
        <v>33252.509582045139</v>
      </c>
      <c r="F35" s="55">
        <f t="shared" si="1"/>
        <v>-996169.88501545798</v>
      </c>
    </row>
    <row r="36" spans="2:22" ht="15" customHeight="1" x14ac:dyDescent="0.25">
      <c r="B36" s="85" t="s">
        <v>32</v>
      </c>
      <c r="C36" s="52">
        <f>Workings!E74</f>
        <v>327547.49041795474</v>
      </c>
      <c r="D36" s="53">
        <f t="shared" si="3"/>
        <v>360799.99999999994</v>
      </c>
      <c r="E36" s="54">
        <f t="shared" si="0"/>
        <v>33252.509582045197</v>
      </c>
      <c r="F36" s="55">
        <f t="shared" si="1"/>
        <v>-962917.37543341285</v>
      </c>
    </row>
    <row r="37" spans="2:22" ht="15" customHeight="1" x14ac:dyDescent="0.25">
      <c r="B37" s="85" t="s">
        <v>33</v>
      </c>
      <c r="C37" s="52">
        <f>Workings!E75</f>
        <v>327547.4904179548</v>
      </c>
      <c r="D37" s="53">
        <f t="shared" si="3"/>
        <v>360799.99999999994</v>
      </c>
      <c r="E37" s="54">
        <f t="shared" si="0"/>
        <v>33252.509582045139</v>
      </c>
      <c r="F37" s="55">
        <f t="shared" si="1"/>
        <v>-929664.86585136771</v>
      </c>
    </row>
    <row r="38" spans="2:22" ht="15" customHeight="1" x14ac:dyDescent="0.25">
      <c r="B38" s="85" t="s">
        <v>34</v>
      </c>
      <c r="C38" s="52">
        <f>Workings!E76</f>
        <v>327547.4904179548</v>
      </c>
      <c r="D38" s="53">
        <f t="shared" si="3"/>
        <v>360799.99999999994</v>
      </c>
      <c r="E38" s="54">
        <f t="shared" si="0"/>
        <v>33252.509582045139</v>
      </c>
      <c r="F38" s="55">
        <f t="shared" si="1"/>
        <v>-896412.35626932257</v>
      </c>
    </row>
    <row r="39" spans="2:22" ht="15" customHeight="1" x14ac:dyDescent="0.25">
      <c r="B39" s="85" t="s">
        <v>35</v>
      </c>
      <c r="C39" s="52">
        <f>Workings!E77</f>
        <v>327547.4904179548</v>
      </c>
      <c r="D39" s="53">
        <f t="shared" si="3"/>
        <v>360799.99999999994</v>
      </c>
      <c r="E39" s="54">
        <f t="shared" si="0"/>
        <v>33252.509582045139</v>
      </c>
      <c r="F39" s="55">
        <f t="shared" si="1"/>
        <v>-863159.84668727743</v>
      </c>
    </row>
    <row r="40" spans="2:22" ht="15" customHeight="1" x14ac:dyDescent="0.25">
      <c r="B40" s="85" t="s">
        <v>36</v>
      </c>
      <c r="C40" s="52">
        <f>Workings!E78</f>
        <v>327547.49041795486</v>
      </c>
      <c r="D40" s="53">
        <f t="shared" si="3"/>
        <v>360799.99999999994</v>
      </c>
      <c r="E40" s="54">
        <f t="shared" si="0"/>
        <v>33252.509582045081</v>
      </c>
      <c r="F40" s="55">
        <f t="shared" si="1"/>
        <v>-829907.33710523229</v>
      </c>
    </row>
    <row r="41" spans="2:22" ht="15" customHeight="1" x14ac:dyDescent="0.25">
      <c r="B41" s="85" t="s">
        <v>37</v>
      </c>
      <c r="C41" s="52">
        <f>Workings!E79</f>
        <v>327547.4904179548</v>
      </c>
      <c r="D41" s="53">
        <f t="shared" si="3"/>
        <v>360799.99999999994</v>
      </c>
      <c r="E41" s="54">
        <f t="shared" si="0"/>
        <v>33252.509582045139</v>
      </c>
      <c r="F41" s="55">
        <f t="shared" si="1"/>
        <v>-796654.82752318715</v>
      </c>
    </row>
    <row r="42" spans="2:22" s="110" customFormat="1" ht="15" customHeight="1" x14ac:dyDescent="0.25">
      <c r="B42" s="105" t="s">
        <v>38</v>
      </c>
      <c r="C42" s="106">
        <f>Workings!E80</f>
        <v>327547.49041795474</v>
      </c>
      <c r="D42" s="107">
        <f>(D41*10%)+D41</f>
        <v>396879.99999999994</v>
      </c>
      <c r="E42" s="108">
        <f t="shared" si="0"/>
        <v>69332.509582045197</v>
      </c>
      <c r="F42" s="109">
        <f t="shared" si="1"/>
        <v>-727322.31794114201</v>
      </c>
    </row>
    <row r="43" spans="2:22" ht="15" customHeight="1" thickBot="1" x14ac:dyDescent="0.3">
      <c r="B43" s="88" t="s">
        <v>39</v>
      </c>
      <c r="C43" s="56">
        <f>Workings!E81</f>
        <v>327547.49041795474</v>
      </c>
      <c r="D43" s="57">
        <f>D42</f>
        <v>396879.99999999994</v>
      </c>
      <c r="E43" s="58">
        <f t="shared" si="0"/>
        <v>69332.509582045197</v>
      </c>
      <c r="F43" s="59">
        <f t="shared" si="1"/>
        <v>-657989.80835909676</v>
      </c>
    </row>
    <row r="44" spans="2:22" ht="15" customHeight="1" x14ac:dyDescent="0.25">
      <c r="B44" s="38"/>
      <c r="C44" s="39">
        <f>SUM(C23:C43)</f>
        <v>7650949.808359093</v>
      </c>
      <c r="D44" s="60">
        <f>SUM(D24:D43)</f>
        <v>6992959.9999999991</v>
      </c>
      <c r="E44" s="38"/>
      <c r="F44" s="38"/>
    </row>
    <row r="45" spans="2:22" x14ac:dyDescent="0.25">
      <c r="B45" s="38"/>
      <c r="C45" s="39"/>
      <c r="D45" s="60"/>
      <c r="E45" s="38"/>
      <c r="F45" s="38"/>
    </row>
    <row r="46" spans="2:22" x14ac:dyDescent="0.25">
      <c r="B46" s="43" t="s">
        <v>65</v>
      </c>
    </row>
    <row r="48" spans="2:22" ht="15.75" thickBot="1" x14ac:dyDescent="0.3">
      <c r="B48" s="64" t="s">
        <v>42</v>
      </c>
      <c r="C48" s="64" t="s">
        <v>43</v>
      </c>
      <c r="D48" s="64" t="s">
        <v>44</v>
      </c>
      <c r="E48" s="64" t="s">
        <v>45</v>
      </c>
      <c r="F48" s="64" t="s">
        <v>46</v>
      </c>
      <c r="G48" s="64" t="s">
        <v>47</v>
      </c>
      <c r="H48" s="64" t="s">
        <v>48</v>
      </c>
      <c r="I48" s="64" t="s">
        <v>49</v>
      </c>
      <c r="J48" s="64" t="s">
        <v>50</v>
      </c>
      <c r="K48" s="64" t="s">
        <v>51</v>
      </c>
      <c r="L48" s="64" t="s">
        <v>52</v>
      </c>
      <c r="M48" s="64" t="s">
        <v>53</v>
      </c>
      <c r="N48" s="64" t="s">
        <v>54</v>
      </c>
      <c r="O48" s="64" t="s">
        <v>55</v>
      </c>
      <c r="P48" s="64" t="s">
        <v>56</v>
      </c>
      <c r="Q48" s="64" t="s">
        <v>57</v>
      </c>
      <c r="R48" s="64" t="s">
        <v>58</v>
      </c>
      <c r="S48" s="64" t="s">
        <v>59</v>
      </c>
      <c r="T48" s="64" t="s">
        <v>60</v>
      </c>
      <c r="U48" s="64" t="s">
        <v>61</v>
      </c>
      <c r="V48" s="64" t="s">
        <v>62</v>
      </c>
    </row>
    <row r="49" spans="2:22" ht="30" x14ac:dyDescent="0.25">
      <c r="B49" s="65" t="s">
        <v>84</v>
      </c>
      <c r="C49" s="66">
        <f>Workings!C17</f>
        <v>327999.99999999994</v>
      </c>
      <c r="D49" s="67">
        <f>Workings!D25</f>
        <v>327999.99999999994</v>
      </c>
      <c r="E49" s="67">
        <f>Workings!D26</f>
        <v>327999.99999999994</v>
      </c>
      <c r="F49" s="67">
        <f>Workings!D27</f>
        <v>327999.99999999994</v>
      </c>
      <c r="G49" s="67">
        <f>Workings!D28</f>
        <v>327999.99999999994</v>
      </c>
      <c r="H49" s="67">
        <f>Workings!D29</f>
        <v>327999.99999999994</v>
      </c>
      <c r="I49" s="67">
        <f>Workings!D30</f>
        <v>327999.99999999994</v>
      </c>
      <c r="J49" s="67">
        <f>Workings!D31</f>
        <v>327999.99999999994</v>
      </c>
      <c r="K49" s="67">
        <f>Workings!D32</f>
        <v>327999.99999999994</v>
      </c>
      <c r="L49" s="67">
        <f>Workings!D33</f>
        <v>360799.99999999994</v>
      </c>
      <c r="M49" s="67">
        <f>Workings!D34</f>
        <v>360799.99999999994</v>
      </c>
      <c r="N49" s="67">
        <f>Workings!D35</f>
        <v>360799.99999999994</v>
      </c>
      <c r="O49" s="67">
        <f>Workings!D36</f>
        <v>360799.99999999994</v>
      </c>
      <c r="P49" s="67">
        <f>Workings!D37</f>
        <v>360799.99999999994</v>
      </c>
      <c r="Q49" s="67">
        <f>Workings!D38</f>
        <v>360799.99999999994</v>
      </c>
      <c r="R49" s="67">
        <f>Workings!D39</f>
        <v>360799.99999999994</v>
      </c>
      <c r="S49" s="67">
        <f>Workings!D40</f>
        <v>360799.99999999994</v>
      </c>
      <c r="T49" s="67">
        <f>Workings!D41</f>
        <v>360799.99999999994</v>
      </c>
      <c r="U49" s="67">
        <f>Workings!D42</f>
        <v>396879.99999999994</v>
      </c>
      <c r="V49" s="67">
        <f>Workings!D43</f>
        <v>396879.99999999994</v>
      </c>
    </row>
    <row r="50" spans="2:22" ht="45" x14ac:dyDescent="0.25">
      <c r="B50" s="68" t="s">
        <v>66</v>
      </c>
      <c r="C50" s="69">
        <f t="shared" ref="C50:V50" si="4">C49*30%</f>
        <v>98399.999999999985</v>
      </c>
      <c r="D50" s="70">
        <f t="shared" si="4"/>
        <v>98399.999999999985</v>
      </c>
      <c r="E50" s="70">
        <f t="shared" si="4"/>
        <v>98399.999999999985</v>
      </c>
      <c r="F50" s="70">
        <f t="shared" si="4"/>
        <v>98399.999999999985</v>
      </c>
      <c r="G50" s="70">
        <f t="shared" si="4"/>
        <v>98399.999999999985</v>
      </c>
      <c r="H50" s="70">
        <f t="shared" si="4"/>
        <v>98399.999999999985</v>
      </c>
      <c r="I50" s="70">
        <f t="shared" si="4"/>
        <v>98399.999999999985</v>
      </c>
      <c r="J50" s="70">
        <f t="shared" si="4"/>
        <v>98399.999999999985</v>
      </c>
      <c r="K50" s="70">
        <f t="shared" si="4"/>
        <v>98399.999999999985</v>
      </c>
      <c r="L50" s="70">
        <f t="shared" si="4"/>
        <v>108239.99999999999</v>
      </c>
      <c r="M50" s="70">
        <f t="shared" si="4"/>
        <v>108239.99999999999</v>
      </c>
      <c r="N50" s="70">
        <f t="shared" si="4"/>
        <v>108239.99999999999</v>
      </c>
      <c r="O50" s="70">
        <f t="shared" si="4"/>
        <v>108239.99999999999</v>
      </c>
      <c r="P50" s="70">
        <f t="shared" si="4"/>
        <v>108239.99999999999</v>
      </c>
      <c r="Q50" s="70">
        <f t="shared" si="4"/>
        <v>108239.99999999999</v>
      </c>
      <c r="R50" s="70">
        <f t="shared" si="4"/>
        <v>108239.99999999999</v>
      </c>
      <c r="S50" s="70">
        <f t="shared" si="4"/>
        <v>108239.99999999999</v>
      </c>
      <c r="T50" s="70">
        <f t="shared" si="4"/>
        <v>108239.99999999999</v>
      </c>
      <c r="U50" s="70">
        <f t="shared" si="4"/>
        <v>119063.99999999997</v>
      </c>
      <c r="V50" s="70">
        <f t="shared" si="4"/>
        <v>119063.99999999997</v>
      </c>
    </row>
    <row r="51" spans="2:22" ht="45" x14ac:dyDescent="0.25">
      <c r="B51" s="68" t="s">
        <v>67</v>
      </c>
      <c r="C51" s="71">
        <f>Workings!D62</f>
        <v>263100.6162821778</v>
      </c>
      <c r="D51" s="55">
        <f>Workings!D63</f>
        <v>257508.50245939783</v>
      </c>
      <c r="E51" s="55">
        <f>Workings!D64</f>
        <v>251431.15583942991</v>
      </c>
      <c r="F51" s="55">
        <f>Workings!D65</f>
        <v>244826.47233159764</v>
      </c>
      <c r="G51" s="55">
        <f>Workings!D66</f>
        <v>237648.69443502231</v>
      </c>
      <c r="H51" s="55">
        <f>Workings!D67</f>
        <v>229848.09422890079</v>
      </c>
      <c r="I51" s="55">
        <f>Workings!D68</f>
        <v>221370.62885556053</v>
      </c>
      <c r="J51" s="55">
        <f>Workings!D69</f>
        <v>212157.56610946776</v>
      </c>
      <c r="K51" s="55">
        <f>Workings!D70</f>
        <v>202145.07753825237</v>
      </c>
      <c r="L51" s="55">
        <f>Workings!D71</f>
        <v>191263.79623674008</v>
      </c>
      <c r="M51" s="55">
        <f>Workings!D72</f>
        <v>179438.33627037049</v>
      </c>
      <c r="N51" s="55">
        <f>Workings!D73</f>
        <v>166586.77039854857</v>
      </c>
      <c r="O51" s="55">
        <f>Workings!D74</f>
        <v>152620.06247957671</v>
      </c>
      <c r="P51" s="55">
        <f>Workings!D75</f>
        <v>137441.45062484746</v>
      </c>
      <c r="Q51" s="55">
        <f>Workings!D76</f>
        <v>120945.7768287645</v>
      </c>
      <c r="R51" s="55">
        <f>Workings!D77</f>
        <v>103018.75843004337</v>
      </c>
      <c r="S51" s="55">
        <f>Workings!D78</f>
        <v>83536.196357047011</v>
      </c>
      <c r="T51" s="55">
        <f>Workings!D79</f>
        <v>62363.114671849798</v>
      </c>
      <c r="U51" s="55">
        <f>Workings!D80</f>
        <v>39352.825451758181</v>
      </c>
      <c r="V51" s="55">
        <f>Workings!D81</f>
        <v>14345.912529751347</v>
      </c>
    </row>
    <row r="52" spans="2:22" ht="60" x14ac:dyDescent="0.25">
      <c r="B52" s="68" t="s">
        <v>13</v>
      </c>
      <c r="C52" s="72">
        <v>50000</v>
      </c>
      <c r="D52" s="73">
        <v>50000</v>
      </c>
      <c r="E52" s="73">
        <v>50000</v>
      </c>
      <c r="F52" s="73">
        <v>50000</v>
      </c>
      <c r="G52" s="73">
        <v>50000</v>
      </c>
      <c r="H52" s="73">
        <v>50000</v>
      </c>
      <c r="I52" s="73">
        <v>50000</v>
      </c>
      <c r="J52" s="73">
        <v>50000</v>
      </c>
      <c r="K52" s="73">
        <v>50000</v>
      </c>
      <c r="L52" s="73">
        <v>50000</v>
      </c>
      <c r="M52" s="73">
        <v>50000</v>
      </c>
      <c r="N52" s="73">
        <v>50000</v>
      </c>
      <c r="O52" s="73">
        <v>50000</v>
      </c>
      <c r="P52" s="73">
        <v>50000</v>
      </c>
      <c r="Q52" s="73">
        <v>50000</v>
      </c>
      <c r="R52" s="73">
        <v>50000</v>
      </c>
      <c r="S52" s="73">
        <v>50000</v>
      </c>
      <c r="T52" s="73">
        <v>50000</v>
      </c>
      <c r="U52" s="73">
        <v>50000</v>
      </c>
      <c r="V52" s="73">
        <v>50000</v>
      </c>
    </row>
    <row r="53" spans="2:22" ht="45" x14ac:dyDescent="0.25">
      <c r="B53" s="68" t="s">
        <v>85</v>
      </c>
      <c r="C53" s="69">
        <f t="shared" ref="C53:V53" si="5">C49-C50-C51-C52</f>
        <v>-83500.616282177856</v>
      </c>
      <c r="D53" s="70">
        <f t="shared" si="5"/>
        <v>-77908.502459397889</v>
      </c>
      <c r="E53" s="70">
        <f t="shared" si="5"/>
        <v>-71831.155839429965</v>
      </c>
      <c r="F53" s="70">
        <f t="shared" si="5"/>
        <v>-65226.472331597703</v>
      </c>
      <c r="G53" s="70">
        <f t="shared" si="5"/>
        <v>-58048.694435022364</v>
      </c>
      <c r="H53" s="70">
        <f t="shared" si="5"/>
        <v>-50248.094228900853</v>
      </c>
      <c r="I53" s="70">
        <f t="shared" si="5"/>
        <v>-41770.628855560586</v>
      </c>
      <c r="J53" s="70">
        <f t="shared" si="5"/>
        <v>-32557.566109467822</v>
      </c>
      <c r="K53" s="70">
        <f t="shared" si="5"/>
        <v>-22545.07753825243</v>
      </c>
      <c r="L53" s="70">
        <f t="shared" si="5"/>
        <v>11296.203763259866</v>
      </c>
      <c r="M53" s="70">
        <f t="shared" si="5"/>
        <v>23121.66372962945</v>
      </c>
      <c r="N53" s="70">
        <f t="shared" si="5"/>
        <v>35973.22960145137</v>
      </c>
      <c r="O53" s="70">
        <f t="shared" si="5"/>
        <v>49939.937520423235</v>
      </c>
      <c r="P53" s="70">
        <f t="shared" si="5"/>
        <v>65118.549375152477</v>
      </c>
      <c r="Q53" s="70">
        <f t="shared" si="5"/>
        <v>81614.223171235441</v>
      </c>
      <c r="R53" s="70">
        <f t="shared" si="5"/>
        <v>99541.24156995659</v>
      </c>
      <c r="S53" s="70">
        <f t="shared" si="5"/>
        <v>119023.80364295293</v>
      </c>
      <c r="T53" s="70">
        <f t="shared" si="5"/>
        <v>140196.88532815015</v>
      </c>
      <c r="U53" s="70">
        <f t="shared" si="5"/>
        <v>188463.17454824183</v>
      </c>
      <c r="V53" s="70">
        <f t="shared" si="5"/>
        <v>213470.08747024863</v>
      </c>
    </row>
    <row r="54" spans="2:22" ht="30" x14ac:dyDescent="0.25">
      <c r="B54" s="68" t="s">
        <v>14</v>
      </c>
      <c r="C54" s="69">
        <f t="shared" ref="C54:V54" si="6">IF((C53*30%)&gt;0,(C53*30%),0)</f>
        <v>0</v>
      </c>
      <c r="D54" s="70">
        <f t="shared" si="6"/>
        <v>0</v>
      </c>
      <c r="E54" s="70">
        <f t="shared" si="6"/>
        <v>0</v>
      </c>
      <c r="F54" s="70">
        <f t="shared" si="6"/>
        <v>0</v>
      </c>
      <c r="G54" s="70">
        <f t="shared" si="6"/>
        <v>0</v>
      </c>
      <c r="H54" s="70">
        <f t="shared" si="6"/>
        <v>0</v>
      </c>
      <c r="I54" s="70">
        <f t="shared" si="6"/>
        <v>0</v>
      </c>
      <c r="J54" s="70">
        <f t="shared" si="6"/>
        <v>0</v>
      </c>
      <c r="K54" s="70">
        <f t="shared" si="6"/>
        <v>0</v>
      </c>
      <c r="L54" s="70">
        <f t="shared" si="6"/>
        <v>3388.8611289779597</v>
      </c>
      <c r="M54" s="70">
        <f t="shared" si="6"/>
        <v>6936.4991188888353</v>
      </c>
      <c r="N54" s="70">
        <f t="shared" si="6"/>
        <v>10791.96888043541</v>
      </c>
      <c r="O54" s="70">
        <f t="shared" si="6"/>
        <v>14981.98125612697</v>
      </c>
      <c r="P54" s="70">
        <f t="shared" si="6"/>
        <v>19535.564812545741</v>
      </c>
      <c r="Q54" s="70">
        <f t="shared" si="6"/>
        <v>24484.266951370631</v>
      </c>
      <c r="R54" s="70">
        <f t="shared" si="6"/>
        <v>29862.372470986975</v>
      </c>
      <c r="S54" s="70">
        <f t="shared" si="6"/>
        <v>35707.141092885875</v>
      </c>
      <c r="T54" s="70">
        <f t="shared" si="6"/>
        <v>42059.065598445042</v>
      </c>
      <c r="U54" s="70">
        <f t="shared" si="6"/>
        <v>56538.952364472549</v>
      </c>
      <c r="V54" s="70">
        <f t="shared" si="6"/>
        <v>64041.026241074585</v>
      </c>
    </row>
    <row r="55" spans="2:22" ht="30" x14ac:dyDescent="0.25">
      <c r="B55" s="68" t="s">
        <v>86</v>
      </c>
      <c r="C55" s="69">
        <f t="shared" ref="C55:V55" si="7">C49-C54</f>
        <v>327999.99999999994</v>
      </c>
      <c r="D55" s="70">
        <f t="shared" si="7"/>
        <v>327999.99999999994</v>
      </c>
      <c r="E55" s="70">
        <f t="shared" si="7"/>
        <v>327999.99999999994</v>
      </c>
      <c r="F55" s="70">
        <f t="shared" si="7"/>
        <v>327999.99999999994</v>
      </c>
      <c r="G55" s="70">
        <f t="shared" si="7"/>
        <v>327999.99999999994</v>
      </c>
      <c r="H55" s="70">
        <f t="shared" si="7"/>
        <v>327999.99999999994</v>
      </c>
      <c r="I55" s="70">
        <f t="shared" si="7"/>
        <v>327999.99999999994</v>
      </c>
      <c r="J55" s="70">
        <f t="shared" si="7"/>
        <v>327999.99999999994</v>
      </c>
      <c r="K55" s="70">
        <f t="shared" si="7"/>
        <v>327999.99999999994</v>
      </c>
      <c r="L55" s="70">
        <f t="shared" si="7"/>
        <v>357411.13887102198</v>
      </c>
      <c r="M55" s="70">
        <f t="shared" si="7"/>
        <v>353863.50088111113</v>
      </c>
      <c r="N55" s="70">
        <f t="shared" si="7"/>
        <v>350008.03111956455</v>
      </c>
      <c r="O55" s="70">
        <f t="shared" si="7"/>
        <v>345818.01874387299</v>
      </c>
      <c r="P55" s="70">
        <f t="shared" si="7"/>
        <v>341264.43518745422</v>
      </c>
      <c r="Q55" s="70">
        <f t="shared" si="7"/>
        <v>336315.73304862931</v>
      </c>
      <c r="R55" s="70">
        <f t="shared" si="7"/>
        <v>330937.62752901297</v>
      </c>
      <c r="S55" s="70">
        <f t="shared" si="7"/>
        <v>325092.85890711407</v>
      </c>
      <c r="T55" s="70">
        <f t="shared" si="7"/>
        <v>318740.93440155487</v>
      </c>
      <c r="U55" s="70">
        <f t="shared" si="7"/>
        <v>340341.04763552739</v>
      </c>
      <c r="V55" s="70">
        <f t="shared" si="7"/>
        <v>332838.97375892533</v>
      </c>
    </row>
    <row r="56" spans="2:22" ht="45.75" thickBot="1" x14ac:dyDescent="0.3">
      <c r="B56" s="74" t="s">
        <v>69</v>
      </c>
      <c r="C56" s="75">
        <f>C55/Workings!C7 * 100</f>
        <v>8.1999999999999993</v>
      </c>
      <c r="D56" s="76">
        <f>D55/Workings!C7 * 100</f>
        <v>8.1999999999999993</v>
      </c>
      <c r="E56" s="76">
        <f>E55/Workings!C7 * 100</f>
        <v>8.1999999999999993</v>
      </c>
      <c r="F56" s="76">
        <f>F55/Workings!C7 * 100</f>
        <v>8.1999999999999993</v>
      </c>
      <c r="G56" s="76">
        <f>G55/Workings!C7 * 100</f>
        <v>8.1999999999999993</v>
      </c>
      <c r="H56" s="76">
        <f>H55/Workings!C7 * 100</f>
        <v>8.1999999999999993</v>
      </c>
      <c r="I56" s="76">
        <f>I55/Workings!C7 * 100</f>
        <v>8.1999999999999993</v>
      </c>
      <c r="J56" s="76">
        <f>J55/Workings!C7 * 100</f>
        <v>8.1999999999999993</v>
      </c>
      <c r="K56" s="76">
        <f>K55/Workings!C7 * 100</f>
        <v>8.1999999999999993</v>
      </c>
      <c r="L56" s="76">
        <f>L55/Workings!C7 * 100</f>
        <v>8.9352784717755505</v>
      </c>
      <c r="M56" s="76">
        <f>M55/Workings!C7 * 100</f>
        <v>8.8465875220277788</v>
      </c>
      <c r="N56" s="76">
        <f>N55/Workings!C7 * 100</f>
        <v>8.7502007779891127</v>
      </c>
      <c r="O56" s="76">
        <f>O55/Workings!C7 * 100</f>
        <v>8.6454504685968239</v>
      </c>
      <c r="P56" s="76">
        <f>P55/Workings!C7 * 100</f>
        <v>8.5316108796863546</v>
      </c>
      <c r="Q56" s="76">
        <f>Q55/Workings!C7 * 100</f>
        <v>8.4078933262157332</v>
      </c>
      <c r="R56" s="76">
        <f>R55/Workings!C7 * 100</f>
        <v>8.2734406882253246</v>
      </c>
      <c r="S56" s="76">
        <f>S55/Workings!C7 * 100</f>
        <v>8.1273214726778527</v>
      </c>
      <c r="T56" s="76">
        <f>T55/Workings!C7 * 100</f>
        <v>7.9685233600388719</v>
      </c>
      <c r="U56" s="76">
        <f>U55/Workings!C7 * 100</f>
        <v>8.5085261908881833</v>
      </c>
      <c r="V56" s="76">
        <f>V55/Workings!C7 * 100</f>
        <v>8.3209743439731341</v>
      </c>
    </row>
    <row r="57" spans="2:22" x14ac:dyDescent="0.25">
      <c r="B57" s="36"/>
      <c r="C57" s="37"/>
      <c r="D57" s="37"/>
      <c r="E57" s="37"/>
      <c r="F57" s="37"/>
      <c r="G57" s="37"/>
      <c r="H57" s="37"/>
      <c r="I57" s="37"/>
      <c r="J57" s="37"/>
      <c r="K57" s="37"/>
      <c r="L57" s="37"/>
    </row>
    <row r="59" spans="2:22" x14ac:dyDescent="0.25">
      <c r="B59" s="43" t="s">
        <v>64</v>
      </c>
      <c r="C59" s="38"/>
      <c r="D59" s="38"/>
      <c r="E59" s="38"/>
    </row>
    <row r="60" spans="2:22" ht="15.75" thickBot="1" x14ac:dyDescent="0.3">
      <c r="B60" s="38"/>
      <c r="C60" s="38"/>
      <c r="D60" s="38"/>
      <c r="E60" s="38"/>
    </row>
    <row r="61" spans="2:22" ht="30.75" thickBot="1" x14ac:dyDescent="0.3">
      <c r="B61" s="77" t="s">
        <v>40</v>
      </c>
      <c r="C61" s="78" t="s">
        <v>2</v>
      </c>
      <c r="D61" s="79" t="s">
        <v>3</v>
      </c>
      <c r="E61" s="80" t="s">
        <v>20</v>
      </c>
    </row>
    <row r="62" spans="2:22" ht="15" customHeight="1" x14ac:dyDescent="0.25">
      <c r="B62" s="81" t="s">
        <v>19</v>
      </c>
      <c r="C62" s="82">
        <f>SUM(Amortization!C19:C30)</f>
        <v>64446.87413577702</v>
      </c>
      <c r="D62" s="83">
        <f>SUM(Amortization!D19:D30)</f>
        <v>263100.6162821778</v>
      </c>
      <c r="E62" s="84">
        <f t="shared" ref="E62:E81" si="8">C62+D62</f>
        <v>327547.4904179548</v>
      </c>
    </row>
    <row r="63" spans="2:22" ht="15" customHeight="1" x14ac:dyDescent="0.25">
      <c r="B63" s="85" t="s">
        <v>21</v>
      </c>
      <c r="C63" s="86">
        <f>SUM(Amortization!C31:C42)</f>
        <v>70038.987958556943</v>
      </c>
      <c r="D63" s="53">
        <f>SUM(Amortization!D31:D42)</f>
        <v>257508.50245939783</v>
      </c>
      <c r="E63" s="87">
        <f t="shared" si="8"/>
        <v>327547.49041795474</v>
      </c>
    </row>
    <row r="64" spans="2:22" ht="15" customHeight="1" x14ac:dyDescent="0.25">
      <c r="B64" s="85" t="s">
        <v>22</v>
      </c>
      <c r="C64" s="86">
        <f>SUM(Amortization!C43:C54)</f>
        <v>76116.334578524882</v>
      </c>
      <c r="D64" s="53">
        <f>SUM(Amortization!D43:D54)</f>
        <v>251431.15583942991</v>
      </c>
      <c r="E64" s="87">
        <f t="shared" si="8"/>
        <v>327547.4904179548</v>
      </c>
    </row>
    <row r="65" spans="2:5" ht="15" customHeight="1" x14ac:dyDescent="0.25">
      <c r="B65" s="85" t="s">
        <v>23</v>
      </c>
      <c r="C65" s="86">
        <f>SUM(Amortization!C55:C66)</f>
        <v>82721.018086357173</v>
      </c>
      <c r="D65" s="53">
        <f>SUM(Amortization!D55:D66)</f>
        <v>244826.47233159764</v>
      </c>
      <c r="E65" s="87">
        <f t="shared" si="8"/>
        <v>327547.4904179548</v>
      </c>
    </row>
    <row r="66" spans="2:5" ht="15" customHeight="1" x14ac:dyDescent="0.25">
      <c r="B66" s="85" t="s">
        <v>24</v>
      </c>
      <c r="C66" s="86">
        <f>SUM(Amortization!C67:C78)</f>
        <v>89898.795982932439</v>
      </c>
      <c r="D66" s="53">
        <f>SUM(Amortization!D67:D78)</f>
        <v>237648.69443502231</v>
      </c>
      <c r="E66" s="87">
        <f t="shared" si="8"/>
        <v>327547.49041795474</v>
      </c>
    </row>
    <row r="67" spans="2:5" ht="15" customHeight="1" x14ac:dyDescent="0.25">
      <c r="B67" s="85" t="s">
        <v>25</v>
      </c>
      <c r="C67" s="86">
        <f>SUM(Amortization!C79:C90)</f>
        <v>97699.396189054009</v>
      </c>
      <c r="D67" s="53">
        <f>SUM(Amortization!D79:D90)</f>
        <v>229848.09422890079</v>
      </c>
      <c r="E67" s="87">
        <f t="shared" si="8"/>
        <v>327547.4904179548</v>
      </c>
    </row>
    <row r="68" spans="2:5" ht="15" customHeight="1" x14ac:dyDescent="0.25">
      <c r="B68" s="85" t="s">
        <v>26</v>
      </c>
      <c r="C68" s="86">
        <f>SUM(Amortization!C91:C102)</f>
        <v>106176.86156239425</v>
      </c>
      <c r="D68" s="53">
        <f>SUM(Amortization!D91:D102)</f>
        <v>221370.62885556053</v>
      </c>
      <c r="E68" s="87">
        <f t="shared" si="8"/>
        <v>327547.49041795474</v>
      </c>
    </row>
    <row r="69" spans="2:5" ht="15" customHeight="1" x14ac:dyDescent="0.25">
      <c r="B69" s="85" t="s">
        <v>27</v>
      </c>
      <c r="C69" s="86">
        <f>SUM(Amortization!C103:C114)</f>
        <v>115389.92430848707</v>
      </c>
      <c r="D69" s="53">
        <f>SUM(Amortization!D103:D114)</f>
        <v>212157.56610946776</v>
      </c>
      <c r="E69" s="87">
        <f t="shared" si="8"/>
        <v>327547.49041795486</v>
      </c>
    </row>
    <row r="70" spans="2:5" ht="15" customHeight="1" x14ac:dyDescent="0.25">
      <c r="B70" s="85" t="s">
        <v>28</v>
      </c>
      <c r="C70" s="86">
        <f>SUM(Amortization!C115:C126)</f>
        <v>125402.41287970249</v>
      </c>
      <c r="D70" s="53">
        <f>SUM(Amortization!D115:D126)</f>
        <v>202145.07753825237</v>
      </c>
      <c r="E70" s="87">
        <f t="shared" si="8"/>
        <v>327547.49041795486</v>
      </c>
    </row>
    <row r="71" spans="2:5" ht="15" customHeight="1" x14ac:dyDescent="0.25">
      <c r="B71" s="85" t="s">
        <v>29</v>
      </c>
      <c r="C71" s="86">
        <f>SUM(Amortization!C127:C138)</f>
        <v>136283.69418121473</v>
      </c>
      <c r="D71" s="53">
        <f>SUM(Amortization!D127:D138)</f>
        <v>191263.79623674008</v>
      </c>
      <c r="E71" s="87">
        <f t="shared" si="8"/>
        <v>327547.4904179548</v>
      </c>
    </row>
    <row r="72" spans="2:5" ht="15" customHeight="1" x14ac:dyDescent="0.25">
      <c r="B72" s="85" t="s">
        <v>30</v>
      </c>
      <c r="C72" s="86">
        <f>SUM(Amortization!C139:C150)</f>
        <v>148109.15414758428</v>
      </c>
      <c r="D72" s="53">
        <f>SUM(Amortization!D139:D150)</f>
        <v>179438.33627037049</v>
      </c>
      <c r="E72" s="87">
        <f t="shared" si="8"/>
        <v>327547.49041795474</v>
      </c>
    </row>
    <row r="73" spans="2:5" ht="15" customHeight="1" x14ac:dyDescent="0.25">
      <c r="B73" s="85" t="s">
        <v>31</v>
      </c>
      <c r="C73" s="86">
        <f>SUM(Amortization!C151:C162)</f>
        <v>160960.72001940623</v>
      </c>
      <c r="D73" s="53">
        <f>SUM(Amortization!D151:D162)</f>
        <v>166586.77039854857</v>
      </c>
      <c r="E73" s="87">
        <f t="shared" si="8"/>
        <v>327547.4904179548</v>
      </c>
    </row>
    <row r="74" spans="2:5" ht="15" customHeight="1" x14ac:dyDescent="0.25">
      <c r="B74" s="85" t="s">
        <v>32</v>
      </c>
      <c r="C74" s="86">
        <f>SUM(Amortization!C163:C174)</f>
        <v>174927.42793837807</v>
      </c>
      <c r="D74" s="53">
        <f>SUM(Amortization!D163:D174)</f>
        <v>152620.06247957671</v>
      </c>
      <c r="E74" s="87">
        <f t="shared" si="8"/>
        <v>327547.49041795474</v>
      </c>
    </row>
    <row r="75" spans="2:5" ht="15" customHeight="1" x14ac:dyDescent="0.25">
      <c r="B75" s="85" t="s">
        <v>33</v>
      </c>
      <c r="C75" s="86">
        <f>SUM(Amortization!C175:C186)</f>
        <v>190106.03979310734</v>
      </c>
      <c r="D75" s="53">
        <f>SUM(Amortization!D175:D186)</f>
        <v>137441.45062484746</v>
      </c>
      <c r="E75" s="87">
        <f t="shared" si="8"/>
        <v>327547.4904179548</v>
      </c>
    </row>
    <row r="76" spans="2:5" ht="15" customHeight="1" x14ac:dyDescent="0.25">
      <c r="B76" s="85" t="s">
        <v>34</v>
      </c>
      <c r="C76" s="86">
        <f>SUM(Amortization!C187:C198)</f>
        <v>206601.7135891903</v>
      </c>
      <c r="D76" s="53">
        <f>SUM(Amortization!D187:D198)</f>
        <v>120945.7768287645</v>
      </c>
      <c r="E76" s="87">
        <f t="shared" si="8"/>
        <v>327547.4904179548</v>
      </c>
    </row>
    <row r="77" spans="2:5" ht="15" customHeight="1" x14ac:dyDescent="0.25">
      <c r="B77" s="85" t="s">
        <v>35</v>
      </c>
      <c r="C77" s="86">
        <f>SUM(Amortization!C199:C210)</f>
        <v>224528.73198791145</v>
      </c>
      <c r="D77" s="53">
        <f>SUM(Amortization!D199:D210)</f>
        <v>103018.75843004337</v>
      </c>
      <c r="E77" s="87">
        <f t="shared" si="8"/>
        <v>327547.4904179548</v>
      </c>
    </row>
    <row r="78" spans="2:5" ht="15" customHeight="1" x14ac:dyDescent="0.25">
      <c r="B78" s="85" t="s">
        <v>36</v>
      </c>
      <c r="C78" s="86">
        <f>SUM(Amortization!C211:C222)</f>
        <v>244011.29406090782</v>
      </c>
      <c r="D78" s="53">
        <f>SUM(Amortization!D211:D222)</f>
        <v>83536.196357047011</v>
      </c>
      <c r="E78" s="87">
        <f t="shared" si="8"/>
        <v>327547.49041795486</v>
      </c>
    </row>
    <row r="79" spans="2:5" ht="15" customHeight="1" x14ac:dyDescent="0.25">
      <c r="B79" s="85" t="s">
        <v>37</v>
      </c>
      <c r="C79" s="86">
        <f>SUM(Amortization!C223:C234)</f>
        <v>265184.37574610498</v>
      </c>
      <c r="D79" s="53">
        <f>SUM(Amortization!D223:D234)</f>
        <v>62363.114671849798</v>
      </c>
      <c r="E79" s="87">
        <f t="shared" si="8"/>
        <v>327547.4904179548</v>
      </c>
    </row>
    <row r="80" spans="2:5" ht="15" customHeight="1" x14ac:dyDescent="0.25">
      <c r="B80" s="85" t="s">
        <v>38</v>
      </c>
      <c r="C80" s="86">
        <f>SUM(Amortization!C235:C246)</f>
        <v>288194.66496619658</v>
      </c>
      <c r="D80" s="53">
        <f>SUM(Amortization!D235:D246)</f>
        <v>39352.825451758181</v>
      </c>
      <c r="E80" s="87">
        <f t="shared" si="8"/>
        <v>327547.49041795474</v>
      </c>
    </row>
    <row r="81" spans="2:5" ht="15" customHeight="1" thickBot="1" x14ac:dyDescent="0.3">
      <c r="B81" s="88" t="s">
        <v>39</v>
      </c>
      <c r="C81" s="89">
        <f>SUM(Amortization!C247:C258)</f>
        <v>313201.57788820338</v>
      </c>
      <c r="D81" s="57">
        <f>SUM(Amortization!D247:D258)</f>
        <v>14345.912529751347</v>
      </c>
      <c r="E81" s="90">
        <f t="shared" si="8"/>
        <v>327547.49041795474</v>
      </c>
    </row>
    <row r="82" spans="2:5" ht="15" customHeight="1" x14ac:dyDescent="0.25">
      <c r="B82" s="38"/>
      <c r="C82" s="91">
        <f>SUM(C62:C81)</f>
        <v>3179999.9999999916</v>
      </c>
      <c r="D82" s="91">
        <f>SUM(D62:D81)</f>
        <v>3370949.8083591037</v>
      </c>
      <c r="E82" s="91">
        <f>SUM(E62:E81)</f>
        <v>6550949.8083590949</v>
      </c>
    </row>
    <row r="83" spans="2:5" x14ac:dyDescent="0.25">
      <c r="B83" s="38"/>
      <c r="C83" s="38"/>
      <c r="D83" s="38"/>
      <c r="E83" s="38"/>
    </row>
  </sheetData>
  <mergeCells count="1">
    <mergeCell ref="B2:F2"/>
  </mergeCells>
  <pageMargins left="0.7" right="0.7" top="0.75" bottom="0.75" header="0.3" footer="0.3"/>
  <pageSetup paperSize="9" scale="70" orientation="portrait" verticalDpi="0" r:id="rId1"/>
  <ignoredErrors>
    <ignoredError sqref="D27 D34 D29 D31 D36 D38 D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11"/>
  <sheetViews>
    <sheetView workbookViewId="0">
      <selection activeCell="C14" sqref="C14"/>
    </sheetView>
  </sheetViews>
  <sheetFormatPr defaultRowHeight="15" x14ac:dyDescent="0.25"/>
  <cols>
    <col min="1" max="1" width="10.7109375" customWidth="1"/>
    <col min="2" max="2" width="24.5703125" bestFit="1" customWidth="1"/>
    <col min="3" max="4" width="15.7109375" customWidth="1"/>
    <col min="5" max="5" width="17" bestFit="1" customWidth="1"/>
    <col min="6" max="6" width="10.7109375" customWidth="1"/>
    <col min="7" max="9" width="15.7109375" customWidth="1"/>
    <col min="10" max="10" width="22.85546875" bestFit="1" customWidth="1"/>
    <col min="11" max="11" width="15.7109375" customWidth="1"/>
    <col min="12" max="12" width="16.7109375" bestFit="1" customWidth="1"/>
    <col min="13" max="13" width="15.7109375" customWidth="1"/>
    <col min="15" max="15" width="15" bestFit="1" customWidth="1"/>
    <col min="16" max="16" width="12.5703125" bestFit="1" customWidth="1"/>
  </cols>
  <sheetData>
    <row r="2" spans="1:16" x14ac:dyDescent="0.25">
      <c r="B2" s="30"/>
      <c r="C2" s="30"/>
      <c r="D2" s="30"/>
      <c r="E2" s="30"/>
      <c r="F2" s="30"/>
      <c r="G2" s="30"/>
      <c r="H2" s="30"/>
      <c r="I2" s="30"/>
      <c r="J2" s="30"/>
      <c r="K2" s="30"/>
      <c r="L2" s="30"/>
      <c r="M2" s="30"/>
    </row>
    <row r="3" spans="1:16" ht="15.75" thickBot="1" x14ac:dyDescent="0.3">
      <c r="B3" s="30"/>
      <c r="C3" s="30"/>
      <c r="D3" s="30"/>
      <c r="E3" s="30"/>
      <c r="F3" s="30"/>
      <c r="G3" s="30"/>
      <c r="H3" s="30"/>
      <c r="I3" s="30"/>
      <c r="J3" s="30"/>
      <c r="K3" s="30"/>
      <c r="L3" s="30"/>
      <c r="M3" s="30"/>
    </row>
    <row r="4" spans="1:16" ht="15.75" thickBot="1" x14ac:dyDescent="0.3">
      <c r="B4" s="102" t="s">
        <v>9</v>
      </c>
      <c r="C4" s="103"/>
      <c r="D4" s="103"/>
      <c r="E4" s="103"/>
      <c r="F4" s="103"/>
      <c r="G4" s="103"/>
      <c r="H4" s="103"/>
      <c r="I4" s="103"/>
      <c r="J4" s="103"/>
      <c r="K4" s="103"/>
      <c r="L4" s="103"/>
      <c r="M4" s="104"/>
    </row>
    <row r="5" spans="1:16" ht="108.75" customHeight="1" thickBot="1" x14ac:dyDescent="0.3">
      <c r="B5" s="99" t="s">
        <v>12</v>
      </c>
      <c r="C5" s="100"/>
      <c r="D5" s="100"/>
      <c r="E5" s="100"/>
      <c r="F5" s="100"/>
      <c r="G5" s="100"/>
      <c r="H5" s="100"/>
      <c r="I5" s="100"/>
      <c r="J5" s="100"/>
      <c r="K5" s="100"/>
      <c r="L5" s="100"/>
      <c r="M5" s="101"/>
    </row>
    <row r="6" spans="1:16" x14ac:dyDescent="0.25">
      <c r="B6" s="30"/>
      <c r="C6" s="30"/>
      <c r="D6" s="30"/>
      <c r="E6" s="30"/>
      <c r="F6" s="30"/>
      <c r="G6" s="30"/>
      <c r="H6" s="30"/>
      <c r="I6" s="30"/>
      <c r="J6" s="30"/>
      <c r="K6" s="30"/>
      <c r="L6" s="30"/>
      <c r="M6" s="30"/>
    </row>
    <row r="7" spans="1:16" ht="15.75" thickBot="1" x14ac:dyDescent="0.3">
      <c r="B7" s="30"/>
      <c r="C7" s="30"/>
      <c r="D7" s="30"/>
      <c r="E7" s="30"/>
      <c r="F7" s="30"/>
      <c r="G7" s="30"/>
      <c r="H7" s="30"/>
      <c r="I7" s="30"/>
      <c r="J7" s="30"/>
      <c r="K7" s="30"/>
      <c r="L7" s="30"/>
      <c r="M7" s="30"/>
    </row>
    <row r="8" spans="1:16" ht="15.75" thickBot="1" x14ac:dyDescent="0.3">
      <c r="B8" s="102" t="s">
        <v>10</v>
      </c>
      <c r="C8" s="104"/>
    </row>
    <row r="9" spans="1:16" x14ac:dyDescent="0.25">
      <c r="B9" s="31" t="s">
        <v>4</v>
      </c>
      <c r="C9" s="5">
        <f>Workings!F5</f>
        <v>3180000</v>
      </c>
      <c r="D9" s="3"/>
      <c r="E9" s="3"/>
      <c r="F9" s="3"/>
      <c r="G9" s="3"/>
      <c r="H9" s="3"/>
      <c r="I9" s="29"/>
      <c r="J9" s="29"/>
      <c r="K9" s="29"/>
      <c r="L9" s="29"/>
      <c r="M9" s="29"/>
    </row>
    <row r="10" spans="1:16" ht="15" customHeight="1" x14ac:dyDescent="0.25">
      <c r="B10" s="32" t="s">
        <v>5</v>
      </c>
      <c r="C10" s="13">
        <f>Workings!F9</f>
        <v>8.35</v>
      </c>
      <c r="D10" s="3"/>
      <c r="E10" s="3"/>
      <c r="F10" s="3"/>
      <c r="G10" s="3"/>
      <c r="H10" s="3"/>
      <c r="I10" s="28"/>
      <c r="J10" s="28"/>
      <c r="K10" s="28"/>
      <c r="L10" s="28"/>
      <c r="M10" s="28"/>
    </row>
    <row r="11" spans="1:16" x14ac:dyDescent="0.25">
      <c r="B11" s="32" t="s">
        <v>11</v>
      </c>
      <c r="C11" s="13">
        <v>240</v>
      </c>
      <c r="D11" s="3"/>
      <c r="E11" s="3"/>
      <c r="F11" s="3"/>
      <c r="G11" s="3"/>
      <c r="H11" s="3"/>
      <c r="I11" s="28"/>
      <c r="J11" s="28"/>
      <c r="K11" s="28"/>
      <c r="L11" s="28"/>
      <c r="M11" s="28"/>
    </row>
    <row r="12" spans="1:16" x14ac:dyDescent="0.25">
      <c r="B12" s="32" t="s">
        <v>6</v>
      </c>
      <c r="C12" s="6">
        <f>ABS(PMT(C10/12/100, C11, C9))</f>
        <v>27295.624201496234</v>
      </c>
      <c r="D12" s="3"/>
      <c r="E12" s="3"/>
      <c r="F12" s="3"/>
      <c r="G12" s="3"/>
      <c r="H12" s="3"/>
      <c r="I12" s="28"/>
      <c r="J12" s="28"/>
      <c r="K12" s="28"/>
      <c r="L12" s="28"/>
      <c r="M12" s="28"/>
      <c r="O12" s="12"/>
      <c r="P12" s="12"/>
    </row>
    <row r="13" spans="1:16" ht="15.75" thickBot="1" x14ac:dyDescent="0.3">
      <c r="B13" s="33" t="s">
        <v>8</v>
      </c>
      <c r="C13" s="14">
        <v>43160</v>
      </c>
      <c r="D13" s="3"/>
      <c r="E13" s="3"/>
      <c r="F13" s="3"/>
      <c r="G13" s="3"/>
      <c r="H13" s="3"/>
      <c r="I13" s="28"/>
      <c r="J13" s="28"/>
      <c r="K13" s="28"/>
      <c r="L13" s="28"/>
      <c r="M13" s="28"/>
      <c r="O13" s="12"/>
      <c r="P13" s="12"/>
    </row>
    <row r="14" spans="1:16" x14ac:dyDescent="0.25">
      <c r="A14" s="3"/>
      <c r="B14" s="11"/>
      <c r="C14" s="2"/>
      <c r="D14" s="3"/>
      <c r="E14" s="3"/>
      <c r="F14" s="3"/>
      <c r="H14" s="12"/>
      <c r="I14" s="12"/>
    </row>
    <row r="15" spans="1:16" ht="15.75" thickBot="1" x14ac:dyDescent="0.3">
      <c r="A15" s="3"/>
      <c r="B15" s="4"/>
      <c r="C15" s="2"/>
      <c r="D15" s="3"/>
      <c r="E15" s="3"/>
      <c r="F15" s="3"/>
      <c r="H15" s="12"/>
    </row>
    <row r="16" spans="1:16" x14ac:dyDescent="0.25">
      <c r="B16" s="97" t="s">
        <v>0</v>
      </c>
      <c r="C16" s="94" t="s">
        <v>1</v>
      </c>
      <c r="D16" s="95"/>
      <c r="E16" s="96"/>
      <c r="F16" s="9"/>
      <c r="H16" s="12"/>
    </row>
    <row r="17" spans="2:8" ht="30.75" thickBot="1" x14ac:dyDescent="0.3">
      <c r="B17" s="98"/>
      <c r="C17" s="10" t="s">
        <v>2</v>
      </c>
      <c r="D17" s="20" t="s">
        <v>3</v>
      </c>
      <c r="E17" s="18" t="s">
        <v>7</v>
      </c>
      <c r="F17" s="4"/>
      <c r="H17" s="12"/>
    </row>
    <row r="18" spans="2:8" ht="15.75" thickBot="1" x14ac:dyDescent="0.3">
      <c r="B18" s="24">
        <f>C13</f>
        <v>43160</v>
      </c>
      <c r="C18" s="25"/>
      <c r="D18" s="26"/>
      <c r="E18" s="27">
        <f>$C$9</f>
        <v>3180000</v>
      </c>
      <c r="F18" s="8"/>
    </row>
    <row r="19" spans="2:8" x14ac:dyDescent="0.25">
      <c r="B19" s="15">
        <f t="shared" ref="B19:B84" si="0">DATE(YEAR(B18),MONTH(B18)+1,DAY(B18))</f>
        <v>43191</v>
      </c>
      <c r="C19" s="34">
        <f>IF(E18&gt;0, $C$12-D19, 0)</f>
        <v>5168.1242014962336</v>
      </c>
      <c r="D19" s="35">
        <f>IF(E18&gt;0, $C$9*($C$10/12/100),0)</f>
        <v>22127.5</v>
      </c>
      <c r="E19" s="5">
        <f>E18-C19</f>
        <v>3174831.8757985039</v>
      </c>
      <c r="F19" s="2"/>
    </row>
    <row r="20" spans="2:8" x14ac:dyDescent="0.25">
      <c r="B20" s="16">
        <f t="shared" si="0"/>
        <v>43221</v>
      </c>
      <c r="C20" s="21">
        <f t="shared" ref="C20:C83" si="1">IF(E19&gt;0, $C$12-D20, 0)</f>
        <v>5204.0857323983109</v>
      </c>
      <c r="D20" s="19">
        <f>IF(E19&gt;0, E19*($C$10/12/100),0)</f>
        <v>22091.538469097923</v>
      </c>
      <c r="E20" s="6">
        <f>E19-C20</f>
        <v>3169627.7900661058</v>
      </c>
      <c r="F20" s="2"/>
    </row>
    <row r="21" spans="2:8" x14ac:dyDescent="0.25">
      <c r="B21" s="16">
        <f t="shared" si="0"/>
        <v>43252</v>
      </c>
      <c r="C21" s="21">
        <f t="shared" si="1"/>
        <v>5240.2974956195831</v>
      </c>
      <c r="D21" s="19">
        <f>IF(E20&gt;0, E20*($C$10/12/100),0)</f>
        <v>22055.326705876651</v>
      </c>
      <c r="E21" s="6">
        <f t="shared" ref="E21:E84" si="2">E20-C21</f>
        <v>3164387.4925704864</v>
      </c>
      <c r="F21" s="2"/>
    </row>
    <row r="22" spans="2:8" x14ac:dyDescent="0.25">
      <c r="B22" s="16">
        <f t="shared" si="0"/>
        <v>43282</v>
      </c>
      <c r="C22" s="21">
        <f t="shared" si="1"/>
        <v>5276.7612323599351</v>
      </c>
      <c r="D22" s="19">
        <f t="shared" ref="D22:D85" si="3">IF(E21&gt;0, E21*($C$10/12/100),0)</f>
        <v>22018.862969136298</v>
      </c>
      <c r="E22" s="6">
        <f t="shared" si="2"/>
        <v>3159110.7313381266</v>
      </c>
      <c r="F22" s="2"/>
    </row>
    <row r="23" spans="2:8" x14ac:dyDescent="0.25">
      <c r="B23" s="16">
        <f t="shared" si="0"/>
        <v>43313</v>
      </c>
      <c r="C23" s="21">
        <f t="shared" si="1"/>
        <v>5313.478695935104</v>
      </c>
      <c r="D23" s="19">
        <f t="shared" si="3"/>
        <v>21982.14550556113</v>
      </c>
      <c r="E23" s="6">
        <f t="shared" si="2"/>
        <v>3153797.2526421915</v>
      </c>
      <c r="F23" s="2"/>
    </row>
    <row r="24" spans="2:8" x14ac:dyDescent="0.25">
      <c r="B24" s="16">
        <f t="shared" si="0"/>
        <v>43344</v>
      </c>
      <c r="C24" s="21">
        <f t="shared" si="1"/>
        <v>5350.4516518609853</v>
      </c>
      <c r="D24" s="19">
        <f t="shared" si="3"/>
        <v>21945.172549635248</v>
      </c>
      <c r="E24" s="6">
        <f t="shared" si="2"/>
        <v>3148446.8009903305</v>
      </c>
      <c r="F24" s="2"/>
    </row>
    <row r="25" spans="2:8" x14ac:dyDescent="0.25">
      <c r="B25" s="16">
        <f t="shared" si="0"/>
        <v>43374</v>
      </c>
      <c r="C25" s="21">
        <f t="shared" si="1"/>
        <v>5387.6818779385176</v>
      </c>
      <c r="D25" s="19">
        <f t="shared" si="3"/>
        <v>21907.942323557716</v>
      </c>
      <c r="E25" s="6">
        <f t="shared" si="2"/>
        <v>3143059.119112392</v>
      </c>
      <c r="F25" s="2"/>
    </row>
    <row r="26" spans="2:8" x14ac:dyDescent="0.25">
      <c r="B26" s="16">
        <f t="shared" si="0"/>
        <v>43405</v>
      </c>
      <c r="C26" s="21">
        <f t="shared" si="1"/>
        <v>5425.1711643391754</v>
      </c>
      <c r="D26" s="19">
        <f t="shared" si="3"/>
        <v>21870.453037157058</v>
      </c>
      <c r="E26" s="6">
        <f t="shared" si="2"/>
        <v>3137633.9479480525</v>
      </c>
      <c r="F26" s="2"/>
    </row>
    <row r="27" spans="2:8" x14ac:dyDescent="0.25">
      <c r="B27" s="16">
        <f t="shared" si="0"/>
        <v>43435</v>
      </c>
      <c r="C27" s="21">
        <f t="shared" si="1"/>
        <v>5462.9213136910366</v>
      </c>
      <c r="D27" s="19">
        <f t="shared" si="3"/>
        <v>21832.702887805197</v>
      </c>
      <c r="E27" s="6">
        <f t="shared" si="2"/>
        <v>3132171.0266343616</v>
      </c>
      <c r="F27" s="2"/>
    </row>
    <row r="28" spans="2:8" x14ac:dyDescent="0.25">
      <c r="B28" s="16">
        <f t="shared" si="0"/>
        <v>43466</v>
      </c>
      <c r="C28" s="21">
        <f t="shared" si="1"/>
        <v>5500.9341411654677</v>
      </c>
      <c r="D28" s="19">
        <f t="shared" si="3"/>
        <v>21794.690060330766</v>
      </c>
      <c r="E28" s="6">
        <f t="shared" si="2"/>
        <v>3126670.092493196</v>
      </c>
      <c r="F28" s="2"/>
    </row>
    <row r="29" spans="2:8" x14ac:dyDescent="0.25">
      <c r="B29" s="16">
        <f t="shared" si="0"/>
        <v>43497</v>
      </c>
      <c r="C29" s="21">
        <f t="shared" si="1"/>
        <v>5539.2114745644139</v>
      </c>
      <c r="D29" s="19">
        <f t="shared" si="3"/>
        <v>21756.41272693182</v>
      </c>
      <c r="E29" s="6">
        <f t="shared" si="2"/>
        <v>3121130.8810186316</v>
      </c>
      <c r="F29" s="2"/>
    </row>
    <row r="30" spans="2:8" x14ac:dyDescent="0.25">
      <c r="B30" s="16">
        <f t="shared" si="0"/>
        <v>43525</v>
      </c>
      <c r="C30" s="21">
        <f t="shared" si="1"/>
        <v>5577.7551544082562</v>
      </c>
      <c r="D30" s="19">
        <f t="shared" si="3"/>
        <v>21717.869047087977</v>
      </c>
      <c r="E30" s="6">
        <f t="shared" si="2"/>
        <v>3115553.1258642236</v>
      </c>
      <c r="F30" s="2"/>
    </row>
    <row r="31" spans="2:8" x14ac:dyDescent="0.25">
      <c r="B31" s="16">
        <f t="shared" si="0"/>
        <v>43556</v>
      </c>
      <c r="C31" s="21">
        <f t="shared" si="1"/>
        <v>5616.567034024345</v>
      </c>
      <c r="D31" s="19">
        <f t="shared" si="3"/>
        <v>21679.057167471889</v>
      </c>
      <c r="E31" s="6">
        <f t="shared" si="2"/>
        <v>3109936.5588301993</v>
      </c>
      <c r="F31" s="2"/>
    </row>
    <row r="32" spans="2:8" x14ac:dyDescent="0.25">
      <c r="B32" s="16">
        <f t="shared" si="0"/>
        <v>43586</v>
      </c>
      <c r="C32" s="21">
        <f t="shared" si="1"/>
        <v>5655.6489796360984</v>
      </c>
      <c r="D32" s="19">
        <f t="shared" si="3"/>
        <v>21639.975221860135</v>
      </c>
      <c r="E32" s="6">
        <f t="shared" si="2"/>
        <v>3104280.9098505634</v>
      </c>
      <c r="F32" s="2"/>
    </row>
    <row r="33" spans="2:6" x14ac:dyDescent="0.25">
      <c r="B33" s="16">
        <f t="shared" si="0"/>
        <v>43617</v>
      </c>
      <c r="C33" s="21">
        <f t="shared" si="1"/>
        <v>5695.0028704527322</v>
      </c>
      <c r="D33" s="19">
        <f t="shared" si="3"/>
        <v>21600.621331043501</v>
      </c>
      <c r="E33" s="6">
        <f t="shared" si="2"/>
        <v>3098585.9069801108</v>
      </c>
      <c r="F33" s="2"/>
    </row>
    <row r="34" spans="2:6" x14ac:dyDescent="0.25">
      <c r="B34" s="16">
        <f t="shared" si="0"/>
        <v>43647</v>
      </c>
      <c r="C34" s="21">
        <f t="shared" si="1"/>
        <v>5734.6305987596315</v>
      </c>
      <c r="D34" s="19">
        <f t="shared" si="3"/>
        <v>21560.993602736602</v>
      </c>
      <c r="E34" s="6">
        <f t="shared" si="2"/>
        <v>3092851.2763813511</v>
      </c>
      <c r="F34" s="2"/>
    </row>
    <row r="35" spans="2:6" x14ac:dyDescent="0.25">
      <c r="B35" s="16">
        <f t="shared" si="0"/>
        <v>43678</v>
      </c>
      <c r="C35" s="21">
        <f t="shared" si="1"/>
        <v>5774.5340700093329</v>
      </c>
      <c r="D35" s="19">
        <f t="shared" si="3"/>
        <v>21521.090131486901</v>
      </c>
      <c r="E35" s="6">
        <f t="shared" si="2"/>
        <v>3087076.7423113417</v>
      </c>
      <c r="F35" s="2"/>
    </row>
    <row r="36" spans="2:6" x14ac:dyDescent="0.25">
      <c r="B36" s="16">
        <f t="shared" si="0"/>
        <v>43709</v>
      </c>
      <c r="C36" s="21">
        <f t="shared" si="1"/>
        <v>5814.7152029131503</v>
      </c>
      <c r="D36" s="19">
        <f t="shared" si="3"/>
        <v>21480.908998583083</v>
      </c>
      <c r="E36" s="6">
        <f t="shared" si="2"/>
        <v>3081262.0271084285</v>
      </c>
      <c r="F36" s="2"/>
    </row>
    <row r="37" spans="2:6" x14ac:dyDescent="0.25">
      <c r="B37" s="16">
        <f t="shared" si="0"/>
        <v>43739</v>
      </c>
      <c r="C37" s="21">
        <f t="shared" si="1"/>
        <v>5855.1759295334195</v>
      </c>
      <c r="D37" s="19">
        <f t="shared" si="3"/>
        <v>21440.448271962814</v>
      </c>
      <c r="E37" s="6">
        <f t="shared" si="2"/>
        <v>3075406.8511788952</v>
      </c>
      <c r="F37" s="2"/>
    </row>
    <row r="38" spans="2:6" x14ac:dyDescent="0.25">
      <c r="B38" s="16">
        <f t="shared" si="0"/>
        <v>43770</v>
      </c>
      <c r="C38" s="21">
        <f t="shared" si="1"/>
        <v>5895.9181953764237</v>
      </c>
      <c r="D38" s="19">
        <f t="shared" si="3"/>
        <v>21399.70600611981</v>
      </c>
      <c r="E38" s="6">
        <f t="shared" si="2"/>
        <v>3069510.9329835186</v>
      </c>
      <c r="F38" s="2"/>
    </row>
    <row r="39" spans="2:6" x14ac:dyDescent="0.25">
      <c r="B39" s="16">
        <f t="shared" si="0"/>
        <v>43800</v>
      </c>
      <c r="C39" s="21">
        <f t="shared" si="1"/>
        <v>5936.9439594859177</v>
      </c>
      <c r="D39" s="19">
        <f t="shared" si="3"/>
        <v>21358.680242010316</v>
      </c>
      <c r="E39" s="6">
        <f t="shared" si="2"/>
        <v>3063573.9890240328</v>
      </c>
      <c r="F39" s="2"/>
    </row>
    <row r="40" spans="2:6" x14ac:dyDescent="0.25">
      <c r="B40" s="16">
        <f t="shared" si="0"/>
        <v>43831</v>
      </c>
      <c r="C40" s="21">
        <f t="shared" si="1"/>
        <v>5978.2551945373416</v>
      </c>
      <c r="D40" s="19">
        <f t="shared" si="3"/>
        <v>21317.369006958892</v>
      </c>
      <c r="E40" s="6">
        <f t="shared" si="2"/>
        <v>3057595.7338294955</v>
      </c>
      <c r="F40" s="2"/>
    </row>
    <row r="41" spans="2:6" x14ac:dyDescent="0.25">
      <c r="B41" s="16">
        <f t="shared" si="0"/>
        <v>43862</v>
      </c>
      <c r="C41" s="21">
        <f t="shared" si="1"/>
        <v>6019.8538869326621</v>
      </c>
      <c r="D41" s="19">
        <f t="shared" si="3"/>
        <v>21275.770314563571</v>
      </c>
      <c r="E41" s="6">
        <f t="shared" si="2"/>
        <v>3051575.8799425629</v>
      </c>
      <c r="F41" s="2"/>
    </row>
    <row r="42" spans="2:6" x14ac:dyDescent="0.25">
      <c r="B42" s="16">
        <f t="shared" si="0"/>
        <v>43891</v>
      </c>
      <c r="C42" s="21">
        <f t="shared" si="1"/>
        <v>6061.7420368959029</v>
      </c>
      <c r="D42" s="19">
        <f t="shared" si="3"/>
        <v>21233.882164600331</v>
      </c>
      <c r="E42" s="6">
        <f t="shared" si="2"/>
        <v>3045514.1379056671</v>
      </c>
      <c r="F42" s="2"/>
    </row>
    <row r="43" spans="2:6" x14ac:dyDescent="0.25">
      <c r="B43" s="16">
        <f t="shared" si="0"/>
        <v>43922</v>
      </c>
      <c r="C43" s="21">
        <f t="shared" si="1"/>
        <v>6103.921658569303</v>
      </c>
      <c r="D43" s="19">
        <f t="shared" si="3"/>
        <v>21191.702542926931</v>
      </c>
      <c r="E43" s="6">
        <f t="shared" si="2"/>
        <v>3039410.2162470976</v>
      </c>
      <c r="F43" s="2"/>
    </row>
    <row r="44" spans="2:6" x14ac:dyDescent="0.25">
      <c r="B44" s="16">
        <f t="shared" si="0"/>
        <v>43952</v>
      </c>
      <c r="C44" s="21">
        <f t="shared" si="1"/>
        <v>6146.3947801101822</v>
      </c>
      <c r="D44" s="19">
        <f t="shared" si="3"/>
        <v>21149.229421386051</v>
      </c>
      <c r="E44" s="6">
        <f t="shared" si="2"/>
        <v>3033263.8214669875</v>
      </c>
      <c r="F44" s="2"/>
    </row>
    <row r="45" spans="2:6" x14ac:dyDescent="0.25">
      <c r="B45" s="16">
        <f t="shared" si="0"/>
        <v>43983</v>
      </c>
      <c r="C45" s="21">
        <f t="shared" si="1"/>
        <v>6189.1634437884459</v>
      </c>
      <c r="D45" s="19">
        <f t="shared" si="3"/>
        <v>21106.460757707788</v>
      </c>
      <c r="E45" s="6">
        <f t="shared" si="2"/>
        <v>3027074.6580231991</v>
      </c>
      <c r="F45" s="2"/>
    </row>
    <row r="46" spans="2:6" x14ac:dyDescent="0.25">
      <c r="B46" s="16">
        <f t="shared" si="0"/>
        <v>44013</v>
      </c>
      <c r="C46" s="21">
        <f t="shared" si="1"/>
        <v>6232.2297060848068</v>
      </c>
      <c r="D46" s="19">
        <f t="shared" si="3"/>
        <v>21063.394495411427</v>
      </c>
      <c r="E46" s="6">
        <f t="shared" si="2"/>
        <v>3020842.4283171142</v>
      </c>
      <c r="F46" s="2"/>
    </row>
    <row r="47" spans="2:6" x14ac:dyDescent="0.25">
      <c r="B47" s="16">
        <f t="shared" si="0"/>
        <v>44044</v>
      </c>
      <c r="C47" s="21">
        <f t="shared" si="1"/>
        <v>6275.5956377896473</v>
      </c>
      <c r="D47" s="19">
        <f t="shared" si="3"/>
        <v>21020.028563706586</v>
      </c>
      <c r="E47" s="6">
        <f t="shared" si="2"/>
        <v>3014566.8326793248</v>
      </c>
      <c r="F47" s="2"/>
    </row>
    <row r="48" spans="2:6" x14ac:dyDescent="0.25">
      <c r="B48" s="16">
        <f t="shared" si="0"/>
        <v>44075</v>
      </c>
      <c r="C48" s="21">
        <f t="shared" si="1"/>
        <v>6319.2633241026015</v>
      </c>
      <c r="D48" s="19">
        <f t="shared" si="3"/>
        <v>20976.360877393632</v>
      </c>
      <c r="E48" s="6">
        <f t="shared" si="2"/>
        <v>3008247.5693552224</v>
      </c>
      <c r="F48" s="2"/>
    </row>
    <row r="49" spans="2:6" x14ac:dyDescent="0.25">
      <c r="B49" s="16">
        <f t="shared" si="0"/>
        <v>44105</v>
      </c>
      <c r="C49" s="21">
        <f t="shared" si="1"/>
        <v>6363.2348647328108</v>
      </c>
      <c r="D49" s="19">
        <f t="shared" si="3"/>
        <v>20932.389336763423</v>
      </c>
      <c r="E49" s="6">
        <f t="shared" si="2"/>
        <v>3001884.3344904897</v>
      </c>
      <c r="F49" s="2"/>
    </row>
    <row r="50" spans="2:6" x14ac:dyDescent="0.25">
      <c r="B50" s="16">
        <f t="shared" si="0"/>
        <v>44136</v>
      </c>
      <c r="C50" s="21">
        <f t="shared" si="1"/>
        <v>6407.5123739999108</v>
      </c>
      <c r="D50" s="19">
        <f t="shared" si="3"/>
        <v>20888.111827496323</v>
      </c>
      <c r="E50" s="6">
        <f t="shared" si="2"/>
        <v>2995476.82211649</v>
      </c>
      <c r="F50" s="2"/>
    </row>
    <row r="51" spans="2:6" x14ac:dyDescent="0.25">
      <c r="B51" s="16">
        <f t="shared" si="0"/>
        <v>44166</v>
      </c>
      <c r="C51" s="21">
        <f t="shared" si="1"/>
        <v>6452.0979809356577</v>
      </c>
      <c r="D51" s="19">
        <f t="shared" si="3"/>
        <v>20843.526220560576</v>
      </c>
      <c r="E51" s="6">
        <f t="shared" si="2"/>
        <v>2989024.7241355544</v>
      </c>
      <c r="F51" s="2"/>
    </row>
    <row r="52" spans="2:6" x14ac:dyDescent="0.25">
      <c r="B52" s="16">
        <f t="shared" si="0"/>
        <v>44197</v>
      </c>
      <c r="C52" s="21">
        <f t="shared" si="1"/>
        <v>6496.9938293863343</v>
      </c>
      <c r="D52" s="19">
        <f t="shared" si="3"/>
        <v>20798.630372109899</v>
      </c>
      <c r="E52" s="6">
        <f t="shared" si="2"/>
        <v>2982527.7303061681</v>
      </c>
      <c r="F52" s="2"/>
    </row>
    <row r="53" spans="2:6" x14ac:dyDescent="0.25">
      <c r="B53" s="16">
        <f t="shared" si="0"/>
        <v>44228</v>
      </c>
      <c r="C53" s="21">
        <f t="shared" si="1"/>
        <v>6542.2020781158171</v>
      </c>
      <c r="D53" s="19">
        <f t="shared" si="3"/>
        <v>20753.422123380416</v>
      </c>
      <c r="E53" s="6">
        <f t="shared" si="2"/>
        <v>2975985.5282280524</v>
      </c>
      <c r="F53" s="2"/>
    </row>
    <row r="54" spans="2:6" x14ac:dyDescent="0.25">
      <c r="B54" s="16">
        <f t="shared" si="0"/>
        <v>44256</v>
      </c>
      <c r="C54" s="21">
        <f t="shared" si="1"/>
        <v>6587.7249009093684</v>
      </c>
      <c r="D54" s="19">
        <f t="shared" si="3"/>
        <v>20707.899300586865</v>
      </c>
      <c r="E54" s="6">
        <f t="shared" si="2"/>
        <v>2969397.8033271432</v>
      </c>
      <c r="F54" s="2"/>
    </row>
    <row r="55" spans="2:6" x14ac:dyDescent="0.25">
      <c r="B55" s="16">
        <f t="shared" si="0"/>
        <v>44287</v>
      </c>
      <c r="C55" s="21">
        <f t="shared" si="1"/>
        <v>6633.5644866781986</v>
      </c>
      <c r="D55" s="19">
        <f t="shared" si="3"/>
        <v>20662.059714818035</v>
      </c>
      <c r="E55" s="6">
        <f t="shared" si="2"/>
        <v>2962764.238840465</v>
      </c>
      <c r="F55" s="2"/>
    </row>
    <row r="56" spans="2:6" x14ac:dyDescent="0.25">
      <c r="B56" s="16">
        <f t="shared" si="0"/>
        <v>44317</v>
      </c>
      <c r="C56" s="21">
        <f t="shared" si="1"/>
        <v>6679.7230395646657</v>
      </c>
      <c r="D56" s="19">
        <f t="shared" si="3"/>
        <v>20615.901161931568</v>
      </c>
      <c r="E56" s="6">
        <f t="shared" si="2"/>
        <v>2956084.5158009003</v>
      </c>
      <c r="F56" s="2"/>
    </row>
    <row r="57" spans="2:6" x14ac:dyDescent="0.25">
      <c r="B57" s="16">
        <f t="shared" si="0"/>
        <v>44348</v>
      </c>
      <c r="C57" s="21">
        <f t="shared" si="1"/>
        <v>6726.2027790483044</v>
      </c>
      <c r="D57" s="19">
        <f t="shared" si="3"/>
        <v>20569.421422447929</v>
      </c>
      <c r="E57" s="6">
        <f t="shared" si="2"/>
        <v>2949358.3130218522</v>
      </c>
      <c r="F57" s="2"/>
    </row>
    <row r="58" spans="2:6" x14ac:dyDescent="0.25">
      <c r="B58" s="16">
        <f t="shared" si="0"/>
        <v>44378</v>
      </c>
      <c r="C58" s="21">
        <f t="shared" si="1"/>
        <v>6773.0059400525133</v>
      </c>
      <c r="D58" s="19">
        <f t="shared" si="3"/>
        <v>20522.61826144372</v>
      </c>
      <c r="E58" s="6">
        <f t="shared" si="2"/>
        <v>2942585.3070817995</v>
      </c>
      <c r="F58" s="2"/>
    </row>
    <row r="59" spans="2:6" x14ac:dyDescent="0.25">
      <c r="B59" s="16">
        <f t="shared" si="0"/>
        <v>44409</v>
      </c>
      <c r="C59" s="21">
        <f t="shared" si="1"/>
        <v>6820.1347730520465</v>
      </c>
      <c r="D59" s="19">
        <f t="shared" si="3"/>
        <v>20475.489428444187</v>
      </c>
      <c r="E59" s="6">
        <f t="shared" si="2"/>
        <v>2935765.1723087477</v>
      </c>
      <c r="F59" s="2"/>
    </row>
    <row r="60" spans="2:6" x14ac:dyDescent="0.25">
      <c r="B60" s="16">
        <f t="shared" si="0"/>
        <v>44440</v>
      </c>
      <c r="C60" s="21">
        <f t="shared" si="1"/>
        <v>6867.5915441811994</v>
      </c>
      <c r="D60" s="19">
        <f t="shared" si="3"/>
        <v>20428.032657315034</v>
      </c>
      <c r="E60" s="6">
        <f t="shared" si="2"/>
        <v>2928897.5807645665</v>
      </c>
      <c r="F60" s="2"/>
    </row>
    <row r="61" spans="2:6" x14ac:dyDescent="0.25">
      <c r="B61" s="16">
        <f t="shared" si="0"/>
        <v>44470</v>
      </c>
      <c r="C61" s="21">
        <f t="shared" si="1"/>
        <v>6915.378535342792</v>
      </c>
      <c r="D61" s="19">
        <f t="shared" si="3"/>
        <v>20380.245666153442</v>
      </c>
      <c r="E61" s="6">
        <f t="shared" si="2"/>
        <v>2921982.2022292237</v>
      </c>
      <c r="F61" s="2"/>
    </row>
    <row r="62" spans="2:6" x14ac:dyDescent="0.25">
      <c r="B62" s="16">
        <f t="shared" si="0"/>
        <v>44501</v>
      </c>
      <c r="C62" s="21">
        <f t="shared" si="1"/>
        <v>6963.4980443178865</v>
      </c>
      <c r="D62" s="19">
        <f t="shared" si="3"/>
        <v>20332.126157178347</v>
      </c>
      <c r="E62" s="6">
        <f t="shared" si="2"/>
        <v>2915018.7041849056</v>
      </c>
      <c r="F62" s="2"/>
    </row>
    <row r="63" spans="2:6" x14ac:dyDescent="0.25">
      <c r="B63" s="16">
        <f t="shared" si="0"/>
        <v>44531</v>
      </c>
      <c r="C63" s="21">
        <f t="shared" si="1"/>
        <v>7011.9523848762656</v>
      </c>
      <c r="D63" s="19">
        <f t="shared" si="3"/>
        <v>20283.671816619968</v>
      </c>
      <c r="E63" s="6">
        <f t="shared" si="2"/>
        <v>2908006.7518000295</v>
      </c>
      <c r="F63" s="2"/>
    </row>
    <row r="64" spans="2:6" x14ac:dyDescent="0.25">
      <c r="B64" s="16">
        <f t="shared" si="0"/>
        <v>44562</v>
      </c>
      <c r="C64" s="21">
        <f t="shared" si="1"/>
        <v>7060.7438868876961</v>
      </c>
      <c r="D64" s="19">
        <f t="shared" si="3"/>
        <v>20234.880314608537</v>
      </c>
      <c r="E64" s="6">
        <f t="shared" si="2"/>
        <v>2900946.007913142</v>
      </c>
      <c r="F64" s="2"/>
    </row>
    <row r="65" spans="2:6" x14ac:dyDescent="0.25">
      <c r="B65" s="16">
        <f t="shared" si="0"/>
        <v>44593</v>
      </c>
      <c r="C65" s="21">
        <f t="shared" si="1"/>
        <v>7109.8748964339538</v>
      </c>
      <c r="D65" s="19">
        <f t="shared" si="3"/>
        <v>20185.74930506228</v>
      </c>
      <c r="E65" s="6">
        <f t="shared" si="2"/>
        <v>2893836.1330167078</v>
      </c>
      <c r="F65" s="2"/>
    </row>
    <row r="66" spans="2:6" x14ac:dyDescent="0.25">
      <c r="B66" s="16">
        <f t="shared" si="0"/>
        <v>44621</v>
      </c>
      <c r="C66" s="21">
        <f t="shared" si="1"/>
        <v>7159.3477759216439</v>
      </c>
      <c r="D66" s="19">
        <f t="shared" si="3"/>
        <v>20136.27642557459</v>
      </c>
      <c r="E66" s="6">
        <f t="shared" si="2"/>
        <v>2886676.7852407862</v>
      </c>
      <c r="F66" s="2"/>
    </row>
    <row r="67" spans="2:6" x14ac:dyDescent="0.25">
      <c r="B67" s="16">
        <f t="shared" si="0"/>
        <v>44652</v>
      </c>
      <c r="C67" s="21">
        <f t="shared" si="1"/>
        <v>7209.1649041957644</v>
      </c>
      <c r="D67" s="19">
        <f t="shared" si="3"/>
        <v>20086.459297300469</v>
      </c>
      <c r="E67" s="6">
        <f t="shared" si="2"/>
        <v>2879467.6203365903</v>
      </c>
      <c r="F67" s="2"/>
    </row>
    <row r="68" spans="2:6" x14ac:dyDescent="0.25">
      <c r="B68" s="16">
        <f t="shared" si="0"/>
        <v>44682</v>
      </c>
      <c r="C68" s="21">
        <f t="shared" si="1"/>
        <v>7259.3286766541278</v>
      </c>
      <c r="D68" s="19">
        <f t="shared" si="3"/>
        <v>20036.295524842106</v>
      </c>
      <c r="E68" s="6">
        <f t="shared" si="2"/>
        <v>2872208.2916599363</v>
      </c>
      <c r="F68" s="2"/>
    </row>
    <row r="69" spans="2:6" x14ac:dyDescent="0.25">
      <c r="B69" s="16">
        <f t="shared" si="0"/>
        <v>44713</v>
      </c>
      <c r="C69" s="21">
        <f t="shared" si="1"/>
        <v>7309.8415053625104</v>
      </c>
      <c r="D69" s="19">
        <f t="shared" si="3"/>
        <v>19985.782696133723</v>
      </c>
      <c r="E69" s="6">
        <f t="shared" si="2"/>
        <v>2864898.4501545737</v>
      </c>
      <c r="F69" s="2"/>
    </row>
    <row r="70" spans="2:6" x14ac:dyDescent="0.25">
      <c r="B70" s="16">
        <f t="shared" si="0"/>
        <v>44743</v>
      </c>
      <c r="C70" s="21">
        <f t="shared" si="1"/>
        <v>7360.7058191706601</v>
      </c>
      <c r="D70" s="19">
        <f t="shared" si="3"/>
        <v>19934.918382325573</v>
      </c>
      <c r="E70" s="6">
        <f t="shared" si="2"/>
        <v>2857537.7443354032</v>
      </c>
      <c r="F70" s="2"/>
    </row>
    <row r="71" spans="2:6" x14ac:dyDescent="0.25">
      <c r="B71" s="16">
        <f t="shared" si="0"/>
        <v>44774</v>
      </c>
      <c r="C71" s="21">
        <f t="shared" si="1"/>
        <v>7411.9240638290539</v>
      </c>
      <c r="D71" s="19">
        <f t="shared" si="3"/>
        <v>19883.70013766718</v>
      </c>
      <c r="E71" s="6">
        <f t="shared" si="2"/>
        <v>2850125.820271574</v>
      </c>
      <c r="F71" s="2"/>
    </row>
    <row r="72" spans="2:6" x14ac:dyDescent="0.25">
      <c r="B72" s="16">
        <f t="shared" si="0"/>
        <v>44805</v>
      </c>
      <c r="C72" s="21">
        <f t="shared" si="1"/>
        <v>7463.4987021065317</v>
      </c>
      <c r="D72" s="19">
        <f t="shared" si="3"/>
        <v>19832.125499389702</v>
      </c>
      <c r="E72" s="6">
        <f t="shared" si="2"/>
        <v>2842662.3215694674</v>
      </c>
      <c r="F72" s="2"/>
    </row>
    <row r="73" spans="2:6" x14ac:dyDescent="0.25">
      <c r="B73" s="16">
        <f t="shared" si="0"/>
        <v>44835</v>
      </c>
      <c r="C73" s="21">
        <f t="shared" si="1"/>
        <v>7515.4322139086908</v>
      </c>
      <c r="D73" s="19">
        <f t="shared" si="3"/>
        <v>19780.191987587543</v>
      </c>
      <c r="E73" s="6">
        <f t="shared" si="2"/>
        <v>2835146.8893555589</v>
      </c>
      <c r="F73" s="2"/>
    </row>
    <row r="74" spans="2:6" x14ac:dyDescent="0.25">
      <c r="B74" s="16">
        <f t="shared" si="0"/>
        <v>44866</v>
      </c>
      <c r="C74" s="21">
        <f t="shared" si="1"/>
        <v>7567.7270963971387</v>
      </c>
      <c r="D74" s="19">
        <f t="shared" si="3"/>
        <v>19727.897105099095</v>
      </c>
      <c r="E74" s="6">
        <f t="shared" si="2"/>
        <v>2827579.1622591619</v>
      </c>
      <c r="F74" s="2"/>
    </row>
    <row r="75" spans="2:6" x14ac:dyDescent="0.25">
      <c r="B75" s="16">
        <f t="shared" si="0"/>
        <v>44896</v>
      </c>
      <c r="C75" s="21">
        <f t="shared" si="1"/>
        <v>7620.3858641095649</v>
      </c>
      <c r="D75" s="19">
        <f t="shared" si="3"/>
        <v>19675.238337386669</v>
      </c>
      <c r="E75" s="6">
        <f t="shared" si="2"/>
        <v>2819958.7763950522</v>
      </c>
      <c r="F75" s="2"/>
    </row>
    <row r="76" spans="2:6" x14ac:dyDescent="0.25">
      <c r="B76" s="16">
        <f t="shared" si="0"/>
        <v>44927</v>
      </c>
      <c r="C76" s="21">
        <f t="shared" si="1"/>
        <v>7673.4110490806634</v>
      </c>
      <c r="D76" s="19">
        <f t="shared" si="3"/>
        <v>19622.21315241557</v>
      </c>
      <c r="E76" s="6">
        <f t="shared" si="2"/>
        <v>2812285.3653459717</v>
      </c>
      <c r="F76" s="2"/>
    </row>
    <row r="77" spans="2:6" x14ac:dyDescent="0.25">
      <c r="B77" s="16">
        <f t="shared" si="0"/>
        <v>44958</v>
      </c>
      <c r="C77" s="21">
        <f t="shared" si="1"/>
        <v>7726.8052009638486</v>
      </c>
      <c r="D77" s="19">
        <f t="shared" si="3"/>
        <v>19568.819000532385</v>
      </c>
      <c r="E77" s="6">
        <f t="shared" si="2"/>
        <v>2804558.5601450079</v>
      </c>
      <c r="F77" s="2"/>
    </row>
    <row r="78" spans="2:6" x14ac:dyDescent="0.25">
      <c r="B78" s="16">
        <f t="shared" si="0"/>
        <v>44986</v>
      </c>
      <c r="C78" s="21">
        <f t="shared" si="1"/>
        <v>7780.5708871538882</v>
      </c>
      <c r="D78" s="19">
        <f t="shared" si="3"/>
        <v>19515.053314342345</v>
      </c>
      <c r="E78" s="6">
        <f t="shared" si="2"/>
        <v>2796777.9892578539</v>
      </c>
      <c r="F78" s="2"/>
    </row>
    <row r="79" spans="2:6" x14ac:dyDescent="0.25">
      <c r="B79" s="16">
        <f t="shared" si="0"/>
        <v>45017</v>
      </c>
      <c r="C79" s="21">
        <f t="shared" si="1"/>
        <v>7834.7106929103356</v>
      </c>
      <c r="D79" s="19">
        <f t="shared" si="3"/>
        <v>19460.913508585898</v>
      </c>
      <c r="E79" s="6">
        <f t="shared" si="2"/>
        <v>2788943.2785649435</v>
      </c>
      <c r="F79" s="2"/>
    </row>
    <row r="80" spans="2:6" x14ac:dyDescent="0.25">
      <c r="B80" s="16">
        <f t="shared" si="0"/>
        <v>45047</v>
      </c>
      <c r="C80" s="21">
        <f t="shared" si="1"/>
        <v>7889.2272214818368</v>
      </c>
      <c r="D80" s="19">
        <f t="shared" si="3"/>
        <v>19406.396980014397</v>
      </c>
      <c r="E80" s="6">
        <f t="shared" si="2"/>
        <v>2781054.0513434615</v>
      </c>
      <c r="F80" s="2"/>
    </row>
    <row r="81" spans="2:6" x14ac:dyDescent="0.25">
      <c r="B81" s="16">
        <f t="shared" si="0"/>
        <v>45078</v>
      </c>
      <c r="C81" s="21">
        <f t="shared" si="1"/>
        <v>7944.1230942313159</v>
      </c>
      <c r="D81" s="19">
        <f t="shared" si="3"/>
        <v>19351.501107264918</v>
      </c>
      <c r="E81" s="6">
        <f t="shared" si="2"/>
        <v>2773109.9282492301</v>
      </c>
      <c r="F81" s="2"/>
    </row>
    <row r="82" spans="2:6" x14ac:dyDescent="0.25">
      <c r="B82" s="16">
        <f t="shared" si="0"/>
        <v>45108</v>
      </c>
      <c r="C82" s="21">
        <f t="shared" si="1"/>
        <v>7999.4009507620067</v>
      </c>
      <c r="D82" s="19">
        <f t="shared" si="3"/>
        <v>19296.223250734227</v>
      </c>
      <c r="E82" s="6">
        <f t="shared" si="2"/>
        <v>2765110.5272984682</v>
      </c>
      <c r="F82" s="2"/>
    </row>
    <row r="83" spans="2:6" x14ac:dyDescent="0.25">
      <c r="B83" s="16">
        <f t="shared" si="0"/>
        <v>45139</v>
      </c>
      <c r="C83" s="21">
        <f t="shared" si="1"/>
        <v>8055.0634490443954</v>
      </c>
      <c r="D83" s="19">
        <f t="shared" si="3"/>
        <v>19240.560752451838</v>
      </c>
      <c r="E83" s="6">
        <f t="shared" si="2"/>
        <v>2757055.4638494239</v>
      </c>
      <c r="F83" s="2"/>
    </row>
    <row r="84" spans="2:6" x14ac:dyDescent="0.25">
      <c r="B84" s="16">
        <f t="shared" si="0"/>
        <v>45170</v>
      </c>
      <c r="C84" s="21">
        <f t="shared" ref="C84:C147" si="4">IF(E83&gt;0, $C$12-D84, 0)</f>
        <v>8111.1132655439942</v>
      </c>
      <c r="D84" s="19">
        <f t="shared" si="3"/>
        <v>19184.510935952239</v>
      </c>
      <c r="E84" s="6">
        <f t="shared" si="2"/>
        <v>2748944.3505838797</v>
      </c>
      <c r="F84" s="2"/>
    </row>
    <row r="85" spans="2:6" x14ac:dyDescent="0.25">
      <c r="B85" s="16">
        <f t="shared" ref="B85:B148" si="5">DATE(YEAR(B84),MONTH(B84)+1,DAY(B84))</f>
        <v>45200</v>
      </c>
      <c r="C85" s="21">
        <f t="shared" si="4"/>
        <v>8167.5530953500711</v>
      </c>
      <c r="D85" s="19">
        <f t="shared" si="3"/>
        <v>19128.071106146162</v>
      </c>
      <c r="E85" s="6">
        <f t="shared" ref="E85:E148" si="6">E84-C85</f>
        <v>2740776.7974885297</v>
      </c>
      <c r="F85" s="2"/>
    </row>
    <row r="86" spans="2:6" x14ac:dyDescent="0.25">
      <c r="B86" s="16">
        <f t="shared" si="5"/>
        <v>45231</v>
      </c>
      <c r="C86" s="21">
        <f t="shared" si="4"/>
        <v>8224.3856523052164</v>
      </c>
      <c r="D86" s="19">
        <f t="shared" ref="D86:D149" si="7">IF(E85&gt;0, E85*($C$10/12/100),0)</f>
        <v>19071.238549191017</v>
      </c>
      <c r="E86" s="6">
        <f t="shared" si="6"/>
        <v>2732552.4118362246</v>
      </c>
      <c r="F86" s="2"/>
    </row>
    <row r="87" spans="2:6" x14ac:dyDescent="0.25">
      <c r="B87" s="16">
        <f t="shared" si="5"/>
        <v>45261</v>
      </c>
      <c r="C87" s="21">
        <f t="shared" si="4"/>
        <v>8281.613669135837</v>
      </c>
      <c r="D87" s="19">
        <f t="shared" si="7"/>
        <v>19014.010532360397</v>
      </c>
      <c r="E87" s="6">
        <f t="shared" si="6"/>
        <v>2724270.798167089</v>
      </c>
      <c r="F87" s="2"/>
    </row>
    <row r="88" spans="2:6" x14ac:dyDescent="0.25">
      <c r="B88" s="16">
        <f t="shared" si="5"/>
        <v>45292</v>
      </c>
      <c r="C88" s="21">
        <f t="shared" si="4"/>
        <v>8339.2398975835749</v>
      </c>
      <c r="D88" s="19">
        <f t="shared" si="7"/>
        <v>18956.384303912659</v>
      </c>
      <c r="E88" s="6">
        <f t="shared" si="6"/>
        <v>2715931.5582695054</v>
      </c>
      <c r="F88" s="2"/>
    </row>
    <row r="89" spans="2:6" x14ac:dyDescent="0.25">
      <c r="B89" s="16">
        <f t="shared" si="5"/>
        <v>45323</v>
      </c>
      <c r="C89" s="21">
        <f t="shared" si="4"/>
        <v>8397.2671085375914</v>
      </c>
      <c r="D89" s="19">
        <f t="shared" si="7"/>
        <v>18898.357092958642</v>
      </c>
      <c r="E89" s="6">
        <f t="shared" si="6"/>
        <v>2707534.2911609677</v>
      </c>
      <c r="F89" s="2"/>
    </row>
    <row r="90" spans="2:6" x14ac:dyDescent="0.25">
      <c r="B90" s="16">
        <f t="shared" si="5"/>
        <v>45352</v>
      </c>
      <c r="C90" s="21">
        <f t="shared" si="4"/>
        <v>8455.6980921678332</v>
      </c>
      <c r="D90" s="19">
        <f t="shared" si="7"/>
        <v>18839.9261093284</v>
      </c>
      <c r="E90" s="6">
        <f t="shared" si="6"/>
        <v>2699078.5930687999</v>
      </c>
      <c r="F90" s="2"/>
    </row>
    <row r="91" spans="2:6" x14ac:dyDescent="0.25">
      <c r="B91" s="16">
        <f t="shared" si="5"/>
        <v>45383</v>
      </c>
      <c r="C91" s="21">
        <f t="shared" si="4"/>
        <v>8514.5356580591688</v>
      </c>
      <c r="D91" s="19">
        <f t="shared" si="7"/>
        <v>18781.088543437065</v>
      </c>
      <c r="E91" s="6">
        <f t="shared" si="6"/>
        <v>2690564.0574107408</v>
      </c>
      <c r="F91" s="2"/>
    </row>
    <row r="92" spans="2:6" x14ac:dyDescent="0.25">
      <c r="B92" s="16">
        <f t="shared" si="5"/>
        <v>45413</v>
      </c>
      <c r="C92" s="21">
        <f t="shared" si="4"/>
        <v>8573.7826353464989</v>
      </c>
      <c r="D92" s="19">
        <f t="shared" si="7"/>
        <v>18721.841566149735</v>
      </c>
      <c r="E92" s="6">
        <f t="shared" si="6"/>
        <v>2681990.2747753942</v>
      </c>
      <c r="F92" s="2"/>
    </row>
    <row r="93" spans="2:6" x14ac:dyDescent="0.25">
      <c r="B93" s="16">
        <f t="shared" si="5"/>
        <v>45444</v>
      </c>
      <c r="C93" s="21">
        <f t="shared" si="4"/>
        <v>8633.4418728507844</v>
      </c>
      <c r="D93" s="19">
        <f t="shared" si="7"/>
        <v>18662.182328645449</v>
      </c>
      <c r="E93" s="6">
        <f t="shared" si="6"/>
        <v>2673356.8329025432</v>
      </c>
      <c r="F93" s="2"/>
    </row>
    <row r="94" spans="2:6" x14ac:dyDescent="0.25">
      <c r="B94" s="16">
        <f t="shared" si="5"/>
        <v>45474</v>
      </c>
      <c r="C94" s="21">
        <f t="shared" si="4"/>
        <v>8693.5162392160382</v>
      </c>
      <c r="D94" s="19">
        <f t="shared" si="7"/>
        <v>18602.107962280195</v>
      </c>
      <c r="E94" s="6">
        <f t="shared" si="6"/>
        <v>2664663.3166633272</v>
      </c>
      <c r="F94" s="2"/>
    </row>
    <row r="95" spans="2:6" x14ac:dyDescent="0.25">
      <c r="B95" s="16">
        <f t="shared" si="5"/>
        <v>45505</v>
      </c>
      <c r="C95" s="21">
        <f t="shared" si="4"/>
        <v>8754.0086230472516</v>
      </c>
      <c r="D95" s="19">
        <f t="shared" si="7"/>
        <v>18541.615578448982</v>
      </c>
      <c r="E95" s="6">
        <f t="shared" si="6"/>
        <v>2655909.3080402799</v>
      </c>
      <c r="F95" s="2"/>
    </row>
    <row r="96" spans="2:6" x14ac:dyDescent="0.25">
      <c r="B96" s="16">
        <f t="shared" si="5"/>
        <v>45536</v>
      </c>
      <c r="C96" s="21">
        <f t="shared" si="4"/>
        <v>8814.9219330492888</v>
      </c>
      <c r="D96" s="19">
        <f t="shared" si="7"/>
        <v>18480.702268446945</v>
      </c>
      <c r="E96" s="6">
        <f t="shared" si="6"/>
        <v>2647094.3861072306</v>
      </c>
      <c r="F96" s="2"/>
    </row>
    <row r="97" spans="2:6" x14ac:dyDescent="0.25">
      <c r="B97" s="16">
        <f t="shared" si="5"/>
        <v>45566</v>
      </c>
      <c r="C97" s="21">
        <f t="shared" si="4"/>
        <v>8876.2590981667563</v>
      </c>
      <c r="D97" s="19">
        <f t="shared" si="7"/>
        <v>18419.365103329477</v>
      </c>
      <c r="E97" s="6">
        <f t="shared" si="6"/>
        <v>2638218.127009064</v>
      </c>
      <c r="F97" s="2"/>
    </row>
    <row r="98" spans="2:6" x14ac:dyDescent="0.25">
      <c r="B98" s="16">
        <f t="shared" si="5"/>
        <v>45597</v>
      </c>
      <c r="C98" s="21">
        <f t="shared" si="4"/>
        <v>8938.0230677248328</v>
      </c>
      <c r="D98" s="19">
        <f t="shared" si="7"/>
        <v>18357.601133771401</v>
      </c>
      <c r="E98" s="6">
        <f t="shared" si="6"/>
        <v>2629280.1039413391</v>
      </c>
      <c r="F98" s="2"/>
    </row>
    <row r="99" spans="2:6" x14ac:dyDescent="0.25">
      <c r="B99" s="16">
        <f t="shared" si="5"/>
        <v>45627</v>
      </c>
      <c r="C99" s="21">
        <f t="shared" si="4"/>
        <v>9000.2168115710847</v>
      </c>
      <c r="D99" s="19">
        <f t="shared" si="7"/>
        <v>18295.407389925149</v>
      </c>
      <c r="E99" s="6">
        <f t="shared" si="6"/>
        <v>2620279.8871297678</v>
      </c>
      <c r="F99" s="2"/>
    </row>
    <row r="100" spans="2:6" x14ac:dyDescent="0.25">
      <c r="B100" s="16">
        <f t="shared" si="5"/>
        <v>45658</v>
      </c>
      <c r="C100" s="21">
        <f t="shared" si="4"/>
        <v>9062.8433202182678</v>
      </c>
      <c r="D100" s="19">
        <f t="shared" si="7"/>
        <v>18232.780881277966</v>
      </c>
      <c r="E100" s="6">
        <f t="shared" si="6"/>
        <v>2611217.0438095494</v>
      </c>
      <c r="F100" s="2"/>
    </row>
    <row r="101" spans="2:6" x14ac:dyDescent="0.25">
      <c r="B101" s="16">
        <f t="shared" si="5"/>
        <v>45689</v>
      </c>
      <c r="C101" s="21">
        <f t="shared" si="4"/>
        <v>9125.9056049881219</v>
      </c>
      <c r="D101" s="19">
        <f t="shared" si="7"/>
        <v>18169.718596508112</v>
      </c>
      <c r="E101" s="6">
        <f t="shared" si="6"/>
        <v>2602091.1382045611</v>
      </c>
      <c r="F101" s="2"/>
    </row>
    <row r="102" spans="2:6" x14ac:dyDescent="0.25">
      <c r="B102" s="16">
        <f t="shared" si="5"/>
        <v>45717</v>
      </c>
      <c r="C102" s="21">
        <f t="shared" si="4"/>
        <v>9189.4066981561627</v>
      </c>
      <c r="D102" s="19">
        <f t="shared" si="7"/>
        <v>18106.217503340071</v>
      </c>
      <c r="E102" s="6">
        <f t="shared" si="6"/>
        <v>2592901.7315064049</v>
      </c>
      <c r="F102" s="2"/>
    </row>
    <row r="103" spans="2:6" x14ac:dyDescent="0.25">
      <c r="B103" s="16">
        <f t="shared" si="5"/>
        <v>45748</v>
      </c>
      <c r="C103" s="21">
        <f t="shared" si="4"/>
        <v>9253.349653097499</v>
      </c>
      <c r="D103" s="19">
        <f t="shared" si="7"/>
        <v>18042.274548398735</v>
      </c>
      <c r="E103" s="6">
        <f t="shared" si="6"/>
        <v>2583648.3818533076</v>
      </c>
      <c r="F103" s="2"/>
    </row>
    <row r="104" spans="2:6" x14ac:dyDescent="0.25">
      <c r="B104" s="16">
        <f t="shared" si="5"/>
        <v>45778</v>
      </c>
      <c r="C104" s="21">
        <f t="shared" si="4"/>
        <v>9317.7375444336358</v>
      </c>
      <c r="D104" s="19">
        <f t="shared" si="7"/>
        <v>17977.886657062598</v>
      </c>
      <c r="E104" s="6">
        <f t="shared" si="6"/>
        <v>2574330.6443088739</v>
      </c>
      <c r="F104" s="2"/>
    </row>
    <row r="105" spans="2:6" x14ac:dyDescent="0.25">
      <c r="B105" s="16">
        <f t="shared" si="5"/>
        <v>45809</v>
      </c>
      <c r="C105" s="21">
        <f t="shared" si="4"/>
        <v>9382.5734681803187</v>
      </c>
      <c r="D105" s="19">
        <f t="shared" si="7"/>
        <v>17913.050733315915</v>
      </c>
      <c r="E105" s="6">
        <f t="shared" si="6"/>
        <v>2564948.0708406935</v>
      </c>
      <c r="F105" s="2"/>
    </row>
    <row r="106" spans="2:6" x14ac:dyDescent="0.25">
      <c r="B106" s="16">
        <f t="shared" si="5"/>
        <v>45839</v>
      </c>
      <c r="C106" s="21">
        <f t="shared" si="4"/>
        <v>9447.8605418964071</v>
      </c>
      <c r="D106" s="19">
        <f t="shared" si="7"/>
        <v>17847.763659599826</v>
      </c>
      <c r="E106" s="6">
        <f t="shared" si="6"/>
        <v>2555500.2102987971</v>
      </c>
      <c r="F106" s="2"/>
    </row>
    <row r="107" spans="2:6" x14ac:dyDescent="0.25">
      <c r="B107" s="16">
        <f t="shared" si="5"/>
        <v>45870</v>
      </c>
      <c r="C107" s="21">
        <f t="shared" si="4"/>
        <v>9513.601904833773</v>
      </c>
      <c r="D107" s="19">
        <f t="shared" si="7"/>
        <v>17782.022296662461</v>
      </c>
      <c r="E107" s="6">
        <f t="shared" si="6"/>
        <v>2545986.6083939634</v>
      </c>
      <c r="F107" s="2"/>
    </row>
    <row r="108" spans="2:6" x14ac:dyDescent="0.25">
      <c r="B108" s="16">
        <f t="shared" si="5"/>
        <v>45901</v>
      </c>
      <c r="C108" s="21">
        <f t="shared" si="4"/>
        <v>9579.8007180882378</v>
      </c>
      <c r="D108" s="19">
        <f t="shared" si="7"/>
        <v>17715.823483407996</v>
      </c>
      <c r="E108" s="6">
        <f t="shared" si="6"/>
        <v>2536406.8076758753</v>
      </c>
      <c r="F108" s="2"/>
    </row>
    <row r="109" spans="2:6" x14ac:dyDescent="0.25">
      <c r="B109" s="16">
        <f t="shared" si="5"/>
        <v>45931</v>
      </c>
      <c r="C109" s="21">
        <f t="shared" si="4"/>
        <v>9646.4601647516029</v>
      </c>
      <c r="D109" s="19">
        <f t="shared" si="7"/>
        <v>17649.164036744631</v>
      </c>
      <c r="E109" s="6">
        <f t="shared" si="6"/>
        <v>2526760.3475111239</v>
      </c>
      <c r="F109" s="2"/>
    </row>
    <row r="110" spans="2:6" x14ac:dyDescent="0.25">
      <c r="B110" s="16">
        <f t="shared" si="5"/>
        <v>45962</v>
      </c>
      <c r="C110" s="21">
        <f t="shared" si="4"/>
        <v>9713.5834500646633</v>
      </c>
      <c r="D110" s="19">
        <f t="shared" si="7"/>
        <v>17582.04075143157</v>
      </c>
      <c r="E110" s="6">
        <f t="shared" si="6"/>
        <v>2517046.7640610593</v>
      </c>
      <c r="F110" s="2"/>
    </row>
    <row r="111" spans="2:6" x14ac:dyDescent="0.25">
      <c r="B111" s="16">
        <f t="shared" si="5"/>
        <v>45992</v>
      </c>
      <c r="C111" s="21">
        <f t="shared" si="4"/>
        <v>9781.1738015713636</v>
      </c>
      <c r="D111" s="19">
        <f t="shared" si="7"/>
        <v>17514.45039992487</v>
      </c>
      <c r="E111" s="6">
        <f t="shared" si="6"/>
        <v>2507265.5902594877</v>
      </c>
      <c r="F111" s="2"/>
    </row>
    <row r="112" spans="2:6" x14ac:dyDescent="0.25">
      <c r="B112" s="16">
        <f t="shared" si="5"/>
        <v>46023</v>
      </c>
      <c r="C112" s="21">
        <f t="shared" si="4"/>
        <v>9849.2344692739644</v>
      </c>
      <c r="D112" s="19">
        <f t="shared" si="7"/>
        <v>17446.389732222269</v>
      </c>
      <c r="E112" s="6">
        <f t="shared" si="6"/>
        <v>2497416.3557902137</v>
      </c>
      <c r="F112" s="2"/>
    </row>
    <row r="113" spans="2:6" x14ac:dyDescent="0.25">
      <c r="B113" s="16">
        <f t="shared" si="5"/>
        <v>46054</v>
      </c>
      <c r="C113" s="21">
        <f t="shared" si="4"/>
        <v>9917.7687257893303</v>
      </c>
      <c r="D113" s="19">
        <f t="shared" si="7"/>
        <v>17377.855475706903</v>
      </c>
      <c r="E113" s="6">
        <f t="shared" si="6"/>
        <v>2487498.5870644245</v>
      </c>
      <c r="F113" s="2"/>
    </row>
    <row r="114" spans="2:6" x14ac:dyDescent="0.25">
      <c r="B114" s="16">
        <f t="shared" si="5"/>
        <v>46082</v>
      </c>
      <c r="C114" s="21">
        <f t="shared" si="4"/>
        <v>9986.7798665062801</v>
      </c>
      <c r="D114" s="19">
        <f t="shared" si="7"/>
        <v>17308.844334989953</v>
      </c>
      <c r="E114" s="6">
        <f t="shared" si="6"/>
        <v>2477511.8071979182</v>
      </c>
      <c r="F114" s="2"/>
    </row>
    <row r="115" spans="2:6" x14ac:dyDescent="0.25">
      <c r="B115" s="16">
        <f t="shared" si="5"/>
        <v>46113</v>
      </c>
      <c r="C115" s="21">
        <f t="shared" si="4"/>
        <v>10056.271209744053</v>
      </c>
      <c r="D115" s="19">
        <f t="shared" si="7"/>
        <v>17239.352991752181</v>
      </c>
      <c r="E115" s="6">
        <f t="shared" si="6"/>
        <v>2467455.5359881739</v>
      </c>
      <c r="F115" s="2"/>
    </row>
    <row r="116" spans="2:6" x14ac:dyDescent="0.25">
      <c r="B116" s="16">
        <f t="shared" si="5"/>
        <v>46143</v>
      </c>
      <c r="C116" s="21">
        <f t="shared" si="4"/>
        <v>10126.246096911858</v>
      </c>
      <c r="D116" s="19">
        <f t="shared" si="7"/>
        <v>17169.378104584375</v>
      </c>
      <c r="E116" s="6">
        <f t="shared" si="6"/>
        <v>2457329.2898912621</v>
      </c>
      <c r="F116" s="2"/>
    </row>
    <row r="117" spans="2:6" x14ac:dyDescent="0.25">
      <c r="B117" s="16">
        <f t="shared" si="5"/>
        <v>46174</v>
      </c>
      <c r="C117" s="21">
        <f t="shared" si="4"/>
        <v>10196.707892669536</v>
      </c>
      <c r="D117" s="19">
        <f t="shared" si="7"/>
        <v>17098.916308826698</v>
      </c>
      <c r="E117" s="6">
        <f t="shared" si="6"/>
        <v>2447132.5819985927</v>
      </c>
      <c r="F117" s="2"/>
    </row>
    <row r="118" spans="2:6" x14ac:dyDescent="0.25">
      <c r="B118" s="16">
        <f t="shared" si="5"/>
        <v>46204</v>
      </c>
      <c r="C118" s="21">
        <f t="shared" si="4"/>
        <v>10267.659985089362</v>
      </c>
      <c r="D118" s="19">
        <f t="shared" si="7"/>
        <v>17027.964216406872</v>
      </c>
      <c r="E118" s="6">
        <f t="shared" si="6"/>
        <v>2436864.9220135035</v>
      </c>
      <c r="F118" s="2"/>
    </row>
    <row r="119" spans="2:6" x14ac:dyDescent="0.25">
      <c r="B119" s="16">
        <f t="shared" si="5"/>
        <v>46235</v>
      </c>
      <c r="C119" s="21">
        <f t="shared" si="4"/>
        <v>10339.105785818938</v>
      </c>
      <c r="D119" s="19">
        <f t="shared" si="7"/>
        <v>16956.518415677296</v>
      </c>
      <c r="E119" s="6">
        <f t="shared" si="6"/>
        <v>2426525.8162276847</v>
      </c>
      <c r="F119" s="2"/>
    </row>
    <row r="120" spans="2:6" x14ac:dyDescent="0.25">
      <c r="B120" s="16">
        <f t="shared" si="5"/>
        <v>46266</v>
      </c>
      <c r="C120" s="21">
        <f t="shared" si="4"/>
        <v>10411.04873024526</v>
      </c>
      <c r="D120" s="19">
        <f t="shared" si="7"/>
        <v>16884.575471250973</v>
      </c>
      <c r="E120" s="6">
        <f t="shared" si="6"/>
        <v>2416114.7674974394</v>
      </c>
      <c r="F120" s="2"/>
    </row>
    <row r="121" spans="2:6" x14ac:dyDescent="0.25">
      <c r="B121" s="16">
        <f t="shared" si="5"/>
        <v>46296</v>
      </c>
      <c r="C121" s="21">
        <f t="shared" si="4"/>
        <v>10483.492277659887</v>
      </c>
      <c r="D121" s="19">
        <f t="shared" si="7"/>
        <v>16812.131923836347</v>
      </c>
      <c r="E121" s="6">
        <f t="shared" si="6"/>
        <v>2405631.2752197795</v>
      </c>
      <c r="F121" s="2"/>
    </row>
    <row r="122" spans="2:6" x14ac:dyDescent="0.25">
      <c r="B122" s="16">
        <f t="shared" si="5"/>
        <v>46327</v>
      </c>
      <c r="C122" s="21">
        <f t="shared" si="4"/>
        <v>10556.43991142527</v>
      </c>
      <c r="D122" s="19">
        <f t="shared" si="7"/>
        <v>16739.184290070963</v>
      </c>
      <c r="E122" s="6">
        <f t="shared" si="6"/>
        <v>2395074.8353083543</v>
      </c>
      <c r="F122" s="2"/>
    </row>
    <row r="123" spans="2:6" x14ac:dyDescent="0.25">
      <c r="B123" s="16">
        <f t="shared" si="5"/>
        <v>46357</v>
      </c>
      <c r="C123" s="21">
        <f t="shared" si="4"/>
        <v>10629.895139142271</v>
      </c>
      <c r="D123" s="19">
        <f t="shared" si="7"/>
        <v>16665.729062353963</v>
      </c>
      <c r="E123" s="6">
        <f t="shared" si="6"/>
        <v>2384444.9401692119</v>
      </c>
      <c r="F123" s="2"/>
    </row>
    <row r="124" spans="2:6" x14ac:dyDescent="0.25">
      <c r="B124" s="16">
        <f t="shared" si="5"/>
        <v>46388</v>
      </c>
      <c r="C124" s="21">
        <f t="shared" si="4"/>
        <v>10703.8614928188</v>
      </c>
      <c r="D124" s="19">
        <f t="shared" si="7"/>
        <v>16591.762708677434</v>
      </c>
      <c r="E124" s="6">
        <f t="shared" si="6"/>
        <v>2373741.0786763933</v>
      </c>
      <c r="F124" s="2"/>
    </row>
    <row r="125" spans="2:6" x14ac:dyDescent="0.25">
      <c r="B125" s="16">
        <f t="shared" si="5"/>
        <v>46419</v>
      </c>
      <c r="C125" s="21">
        <f t="shared" si="4"/>
        <v>10778.342529039666</v>
      </c>
      <c r="D125" s="19">
        <f t="shared" si="7"/>
        <v>16517.281672456567</v>
      </c>
      <c r="E125" s="6">
        <f t="shared" si="6"/>
        <v>2362962.7361473534</v>
      </c>
      <c r="F125" s="2"/>
    </row>
    <row r="126" spans="2:6" x14ac:dyDescent="0.25">
      <c r="B126" s="16">
        <f t="shared" si="5"/>
        <v>46447</v>
      </c>
      <c r="C126" s="21">
        <f t="shared" si="4"/>
        <v>10853.341829137567</v>
      </c>
      <c r="D126" s="19">
        <f t="shared" si="7"/>
        <v>16442.282372358666</v>
      </c>
      <c r="E126" s="6">
        <f t="shared" si="6"/>
        <v>2352109.394318216</v>
      </c>
      <c r="F126" s="2"/>
    </row>
    <row r="127" spans="2:6" x14ac:dyDescent="0.25">
      <c r="B127" s="16">
        <f t="shared" si="5"/>
        <v>46478</v>
      </c>
      <c r="C127" s="21">
        <f t="shared" si="4"/>
        <v>10928.862999365316</v>
      </c>
      <c r="D127" s="19">
        <f t="shared" si="7"/>
        <v>16366.761202130918</v>
      </c>
      <c r="E127" s="6">
        <f t="shared" si="6"/>
        <v>2341180.5313188508</v>
      </c>
      <c r="F127" s="2"/>
    </row>
    <row r="128" spans="2:6" x14ac:dyDescent="0.25">
      <c r="B128" s="16">
        <f t="shared" si="5"/>
        <v>46508</v>
      </c>
      <c r="C128" s="21">
        <f t="shared" si="4"/>
        <v>11004.909671069232</v>
      </c>
      <c r="D128" s="19">
        <f t="shared" si="7"/>
        <v>16290.714530427002</v>
      </c>
      <c r="E128" s="6">
        <f t="shared" si="6"/>
        <v>2330175.6216477817</v>
      </c>
      <c r="F128" s="2"/>
    </row>
    <row r="129" spans="2:6" x14ac:dyDescent="0.25">
      <c r="B129" s="16">
        <f t="shared" si="5"/>
        <v>46539</v>
      </c>
      <c r="C129" s="21">
        <f t="shared" si="4"/>
        <v>11081.485500863753</v>
      </c>
      <c r="D129" s="19">
        <f t="shared" si="7"/>
        <v>16214.13870063248</v>
      </c>
      <c r="E129" s="6">
        <f t="shared" si="6"/>
        <v>2319094.1361469179</v>
      </c>
      <c r="F129" s="2"/>
    </row>
    <row r="130" spans="2:6" x14ac:dyDescent="0.25">
      <c r="B130" s="16">
        <f t="shared" si="5"/>
        <v>46569</v>
      </c>
      <c r="C130" s="21">
        <f t="shared" si="4"/>
        <v>11158.594170807264</v>
      </c>
      <c r="D130" s="19">
        <f t="shared" si="7"/>
        <v>16137.030030688969</v>
      </c>
      <c r="E130" s="6">
        <f t="shared" si="6"/>
        <v>2307935.5419761105</v>
      </c>
      <c r="F130" s="2"/>
    </row>
    <row r="131" spans="2:6" x14ac:dyDescent="0.25">
      <c r="B131" s="16">
        <f t="shared" si="5"/>
        <v>46600</v>
      </c>
      <c r="C131" s="21">
        <f t="shared" si="4"/>
        <v>11236.239388579132</v>
      </c>
      <c r="D131" s="19">
        <f t="shared" si="7"/>
        <v>16059.384812917102</v>
      </c>
      <c r="E131" s="6">
        <f t="shared" si="6"/>
        <v>2296699.3025875315</v>
      </c>
      <c r="F131" s="2"/>
    </row>
    <row r="132" spans="2:6" x14ac:dyDescent="0.25">
      <c r="B132" s="16">
        <f t="shared" si="5"/>
        <v>46631</v>
      </c>
      <c r="C132" s="21">
        <f t="shared" si="4"/>
        <v>11314.424887657995</v>
      </c>
      <c r="D132" s="19">
        <f t="shared" si="7"/>
        <v>15981.199313838239</v>
      </c>
      <c r="E132" s="6">
        <f t="shared" si="6"/>
        <v>2285384.8776998734</v>
      </c>
      <c r="F132" s="2"/>
    </row>
    <row r="133" spans="2:6" x14ac:dyDescent="0.25">
      <c r="B133" s="16">
        <f t="shared" si="5"/>
        <v>46661</v>
      </c>
      <c r="C133" s="21">
        <f t="shared" si="4"/>
        <v>11393.154427501282</v>
      </c>
      <c r="D133" s="19">
        <f t="shared" si="7"/>
        <v>15902.469773994952</v>
      </c>
      <c r="E133" s="6">
        <f t="shared" si="6"/>
        <v>2273991.723272372</v>
      </c>
      <c r="F133" s="2"/>
    </row>
    <row r="134" spans="2:6" x14ac:dyDescent="0.25">
      <c r="B134" s="16">
        <f t="shared" si="5"/>
        <v>46692</v>
      </c>
      <c r="C134" s="21">
        <f t="shared" si="4"/>
        <v>11472.431793725978</v>
      </c>
      <c r="D134" s="19">
        <f t="shared" si="7"/>
        <v>15823.192407770255</v>
      </c>
      <c r="E134" s="6">
        <f t="shared" si="6"/>
        <v>2262519.291478646</v>
      </c>
      <c r="F134" s="2"/>
    </row>
    <row r="135" spans="2:6" x14ac:dyDescent="0.25">
      <c r="B135" s="16">
        <f t="shared" si="5"/>
        <v>46722</v>
      </c>
      <c r="C135" s="21">
        <f t="shared" si="4"/>
        <v>11552.260798290656</v>
      </c>
      <c r="D135" s="19">
        <f t="shared" si="7"/>
        <v>15743.363403205578</v>
      </c>
      <c r="E135" s="6">
        <f t="shared" si="6"/>
        <v>2250967.0306803552</v>
      </c>
      <c r="F135" s="2"/>
    </row>
    <row r="136" spans="2:6" x14ac:dyDescent="0.25">
      <c r="B136" s="16">
        <f t="shared" si="5"/>
        <v>46753</v>
      </c>
      <c r="C136" s="21">
        <f t="shared" si="4"/>
        <v>11632.645279678763</v>
      </c>
      <c r="D136" s="19">
        <f t="shared" si="7"/>
        <v>15662.97892181747</v>
      </c>
      <c r="E136" s="6">
        <f t="shared" si="6"/>
        <v>2239334.3854006762</v>
      </c>
      <c r="F136" s="2"/>
    </row>
    <row r="137" spans="2:6" x14ac:dyDescent="0.25">
      <c r="B137" s="16">
        <f t="shared" si="5"/>
        <v>46784</v>
      </c>
      <c r="C137" s="21">
        <f t="shared" si="4"/>
        <v>11713.589103083197</v>
      </c>
      <c r="D137" s="19">
        <f t="shared" si="7"/>
        <v>15582.035098413036</v>
      </c>
      <c r="E137" s="6">
        <f t="shared" si="6"/>
        <v>2227620.796297593</v>
      </c>
      <c r="F137" s="2"/>
    </row>
    <row r="138" spans="2:6" x14ac:dyDescent="0.25">
      <c r="B138" s="16">
        <f t="shared" si="5"/>
        <v>46813</v>
      </c>
      <c r="C138" s="21">
        <f t="shared" si="4"/>
        <v>11795.096160592149</v>
      </c>
      <c r="D138" s="19">
        <f t="shared" si="7"/>
        <v>15500.528040904084</v>
      </c>
      <c r="E138" s="6">
        <f t="shared" si="6"/>
        <v>2215825.700137001</v>
      </c>
      <c r="F138" s="2"/>
    </row>
    <row r="139" spans="2:6" x14ac:dyDescent="0.25">
      <c r="B139" s="16">
        <f t="shared" si="5"/>
        <v>46844</v>
      </c>
      <c r="C139" s="21">
        <f t="shared" si="4"/>
        <v>11877.170371376269</v>
      </c>
      <c r="D139" s="19">
        <f t="shared" si="7"/>
        <v>15418.453830119965</v>
      </c>
      <c r="E139" s="6">
        <f t="shared" si="6"/>
        <v>2203948.5297656246</v>
      </c>
      <c r="F139" s="2"/>
    </row>
    <row r="140" spans="2:6" x14ac:dyDescent="0.25">
      <c r="B140" s="16">
        <f t="shared" si="5"/>
        <v>46874</v>
      </c>
      <c r="C140" s="21">
        <f t="shared" si="4"/>
        <v>11959.815681877097</v>
      </c>
      <c r="D140" s="19">
        <f t="shared" si="7"/>
        <v>15335.808519619137</v>
      </c>
      <c r="E140" s="6">
        <f t="shared" si="6"/>
        <v>2191988.7140837475</v>
      </c>
      <c r="F140" s="2"/>
    </row>
    <row r="141" spans="2:6" x14ac:dyDescent="0.25">
      <c r="B141" s="16">
        <f t="shared" si="5"/>
        <v>46905</v>
      </c>
      <c r="C141" s="21">
        <f t="shared" si="4"/>
        <v>12043.036065996825</v>
      </c>
      <c r="D141" s="19">
        <f t="shared" si="7"/>
        <v>15252.588135499409</v>
      </c>
      <c r="E141" s="6">
        <f t="shared" si="6"/>
        <v>2179945.6780177508</v>
      </c>
      <c r="F141" s="2"/>
    </row>
    <row r="142" spans="2:6" x14ac:dyDescent="0.25">
      <c r="B142" s="16">
        <f t="shared" si="5"/>
        <v>46935</v>
      </c>
      <c r="C142" s="21">
        <f t="shared" si="4"/>
        <v>12126.835525289385</v>
      </c>
      <c r="D142" s="19">
        <f t="shared" si="7"/>
        <v>15168.788676206848</v>
      </c>
      <c r="E142" s="6">
        <f t="shared" si="6"/>
        <v>2167818.8424924617</v>
      </c>
      <c r="F142" s="2"/>
    </row>
    <row r="143" spans="2:6" x14ac:dyDescent="0.25">
      <c r="B143" s="16">
        <f t="shared" si="5"/>
        <v>46966</v>
      </c>
      <c r="C143" s="21">
        <f t="shared" si="4"/>
        <v>12211.218089152855</v>
      </c>
      <c r="D143" s="19">
        <f t="shared" si="7"/>
        <v>15084.406112343378</v>
      </c>
      <c r="E143" s="6">
        <f t="shared" si="6"/>
        <v>2155607.6244033086</v>
      </c>
      <c r="F143" s="2"/>
    </row>
    <row r="144" spans="2:6" x14ac:dyDescent="0.25">
      <c r="B144" s="16">
        <f t="shared" si="5"/>
        <v>46997</v>
      </c>
      <c r="C144" s="21">
        <f t="shared" si="4"/>
        <v>12296.187815023211</v>
      </c>
      <c r="D144" s="19">
        <f t="shared" si="7"/>
        <v>14999.436386473022</v>
      </c>
      <c r="E144" s="6">
        <f t="shared" si="6"/>
        <v>2143311.4365882855</v>
      </c>
      <c r="F144" s="2"/>
    </row>
    <row r="145" spans="2:6" x14ac:dyDescent="0.25">
      <c r="B145" s="16">
        <f t="shared" si="5"/>
        <v>47027</v>
      </c>
      <c r="C145" s="21">
        <f t="shared" si="4"/>
        <v>12381.748788569415</v>
      </c>
      <c r="D145" s="19">
        <f t="shared" si="7"/>
        <v>14913.875412926818</v>
      </c>
      <c r="E145" s="6">
        <f t="shared" si="6"/>
        <v>2130929.6877997159</v>
      </c>
      <c r="F145" s="2"/>
    </row>
    <row r="146" spans="2:6" x14ac:dyDescent="0.25">
      <c r="B146" s="16">
        <f t="shared" si="5"/>
        <v>47058</v>
      </c>
      <c r="C146" s="21">
        <f t="shared" si="4"/>
        <v>12467.905123889877</v>
      </c>
      <c r="D146" s="19">
        <f t="shared" si="7"/>
        <v>14827.719077606356</v>
      </c>
      <c r="E146" s="6">
        <f t="shared" si="6"/>
        <v>2118461.782675826</v>
      </c>
      <c r="F146" s="2"/>
    </row>
    <row r="147" spans="2:6" x14ac:dyDescent="0.25">
      <c r="B147" s="16">
        <f t="shared" si="5"/>
        <v>47088</v>
      </c>
      <c r="C147" s="21">
        <f t="shared" si="4"/>
        <v>12554.660963710279</v>
      </c>
      <c r="D147" s="19">
        <f t="shared" si="7"/>
        <v>14740.963237785954</v>
      </c>
      <c r="E147" s="6">
        <f t="shared" si="6"/>
        <v>2105907.1217121156</v>
      </c>
      <c r="F147" s="2"/>
    </row>
    <row r="148" spans="2:6" x14ac:dyDescent="0.25">
      <c r="B148" s="16">
        <f t="shared" si="5"/>
        <v>47119</v>
      </c>
      <c r="C148" s="21">
        <f t="shared" ref="C148:C211" si="8">IF(E147&gt;0, $C$12-D148, 0)</f>
        <v>12642.020479582763</v>
      </c>
      <c r="D148" s="19">
        <f t="shared" si="7"/>
        <v>14653.603721913471</v>
      </c>
      <c r="E148" s="6">
        <f t="shared" si="6"/>
        <v>2093265.1012325329</v>
      </c>
      <c r="F148" s="2"/>
    </row>
    <row r="149" spans="2:6" x14ac:dyDescent="0.25">
      <c r="B149" s="16">
        <f t="shared" ref="B149:B212" si="9">DATE(YEAR(B148),MONTH(B148)+1,DAY(B148))</f>
        <v>47150</v>
      </c>
      <c r="C149" s="21">
        <f t="shared" si="8"/>
        <v>12729.987872086527</v>
      </c>
      <c r="D149" s="19">
        <f t="shared" si="7"/>
        <v>14565.636329409706</v>
      </c>
      <c r="E149" s="6">
        <f t="shared" ref="E149:E212" si="10">E148-C149</f>
        <v>2080535.1133604464</v>
      </c>
      <c r="F149" s="2"/>
    </row>
    <row r="150" spans="2:6" x14ac:dyDescent="0.25">
      <c r="B150" s="16">
        <f t="shared" si="9"/>
        <v>47178</v>
      </c>
      <c r="C150" s="21">
        <f t="shared" si="8"/>
        <v>12818.567371029794</v>
      </c>
      <c r="D150" s="19">
        <f t="shared" ref="D150:D213" si="11">IF(E149&gt;0, E149*($C$10/12/100),0)</f>
        <v>14477.056830466439</v>
      </c>
      <c r="E150" s="6">
        <f t="shared" si="10"/>
        <v>2067716.5459894165</v>
      </c>
      <c r="F150" s="2"/>
    </row>
    <row r="151" spans="2:6" x14ac:dyDescent="0.25">
      <c r="B151" s="16">
        <f t="shared" si="9"/>
        <v>47209</v>
      </c>
      <c r="C151" s="21">
        <f t="shared" si="8"/>
        <v>12907.76323565321</v>
      </c>
      <c r="D151" s="19">
        <f t="shared" si="11"/>
        <v>14387.860965843023</v>
      </c>
      <c r="E151" s="6">
        <f t="shared" si="10"/>
        <v>2054808.7827537633</v>
      </c>
      <c r="F151" s="2"/>
    </row>
    <row r="152" spans="2:6" x14ac:dyDescent="0.25">
      <c r="B152" s="16">
        <f t="shared" si="9"/>
        <v>47239</v>
      </c>
      <c r="C152" s="21">
        <f t="shared" si="8"/>
        <v>12997.579754834633</v>
      </c>
      <c r="D152" s="19">
        <f t="shared" si="11"/>
        <v>14298.044446661601</v>
      </c>
      <c r="E152" s="6">
        <f t="shared" si="10"/>
        <v>2041811.2029989287</v>
      </c>
      <c r="F152" s="2"/>
    </row>
    <row r="153" spans="2:6" x14ac:dyDescent="0.25">
      <c r="B153" s="16">
        <f t="shared" si="9"/>
        <v>47270</v>
      </c>
      <c r="C153" s="21">
        <f t="shared" si="8"/>
        <v>13088.021247295355</v>
      </c>
      <c r="D153" s="19">
        <f t="shared" si="11"/>
        <v>14207.602954200878</v>
      </c>
      <c r="E153" s="6">
        <f t="shared" si="10"/>
        <v>2028723.1817516333</v>
      </c>
      <c r="F153" s="2"/>
    </row>
    <row r="154" spans="2:6" x14ac:dyDescent="0.25">
      <c r="B154" s="16">
        <f t="shared" si="9"/>
        <v>47300</v>
      </c>
      <c r="C154" s="21">
        <f t="shared" si="8"/>
        <v>13179.092061807785</v>
      </c>
      <c r="D154" s="19">
        <f t="shared" si="11"/>
        <v>14116.532139688448</v>
      </c>
      <c r="E154" s="6">
        <f t="shared" si="10"/>
        <v>2015544.0896898254</v>
      </c>
      <c r="F154" s="2"/>
    </row>
    <row r="155" spans="2:6" x14ac:dyDescent="0.25">
      <c r="B155" s="16">
        <f t="shared" si="9"/>
        <v>47331</v>
      </c>
      <c r="C155" s="21">
        <f t="shared" si="8"/>
        <v>13270.796577404533</v>
      </c>
      <c r="D155" s="19">
        <f t="shared" si="11"/>
        <v>14024.8276240917</v>
      </c>
      <c r="E155" s="6">
        <f t="shared" si="10"/>
        <v>2002273.2931124209</v>
      </c>
      <c r="F155" s="2"/>
    </row>
    <row r="156" spans="2:6" x14ac:dyDescent="0.25">
      <c r="B156" s="16">
        <f t="shared" si="9"/>
        <v>47362</v>
      </c>
      <c r="C156" s="21">
        <f t="shared" si="8"/>
        <v>13363.139203588973</v>
      </c>
      <c r="D156" s="19">
        <f t="shared" si="11"/>
        <v>13932.484997907261</v>
      </c>
      <c r="E156" s="6">
        <f t="shared" si="10"/>
        <v>1988910.153908832</v>
      </c>
      <c r="F156" s="2"/>
    </row>
    <row r="157" spans="2:6" x14ac:dyDescent="0.25">
      <c r="B157" s="16">
        <f t="shared" si="9"/>
        <v>47392</v>
      </c>
      <c r="C157" s="21">
        <f t="shared" si="8"/>
        <v>13456.124380547279</v>
      </c>
      <c r="D157" s="19">
        <f t="shared" si="11"/>
        <v>13839.499820948955</v>
      </c>
      <c r="E157" s="6">
        <f t="shared" si="10"/>
        <v>1975454.0295282847</v>
      </c>
      <c r="F157" s="2"/>
    </row>
    <row r="158" spans="2:6" x14ac:dyDescent="0.25">
      <c r="B158" s="16">
        <f t="shared" si="9"/>
        <v>47423</v>
      </c>
      <c r="C158" s="21">
        <f t="shared" si="8"/>
        <v>13549.75657936192</v>
      </c>
      <c r="D158" s="19">
        <f t="shared" si="11"/>
        <v>13745.867622134314</v>
      </c>
      <c r="E158" s="6">
        <f t="shared" si="10"/>
        <v>1961904.2729489228</v>
      </c>
      <c r="F158" s="2"/>
    </row>
    <row r="159" spans="2:6" x14ac:dyDescent="0.25">
      <c r="B159" s="16">
        <f t="shared" si="9"/>
        <v>47453</v>
      </c>
      <c r="C159" s="21">
        <f t="shared" si="8"/>
        <v>13644.040302226647</v>
      </c>
      <c r="D159" s="19">
        <f t="shared" si="11"/>
        <v>13651.583899269586</v>
      </c>
      <c r="E159" s="6">
        <f t="shared" si="10"/>
        <v>1948260.2326466963</v>
      </c>
      <c r="F159" s="2"/>
    </row>
    <row r="160" spans="2:6" x14ac:dyDescent="0.25">
      <c r="B160" s="16">
        <f t="shared" si="9"/>
        <v>47484</v>
      </c>
      <c r="C160" s="21">
        <f t="shared" si="8"/>
        <v>13738.980082662973</v>
      </c>
      <c r="D160" s="19">
        <f t="shared" si="11"/>
        <v>13556.644118833261</v>
      </c>
      <c r="E160" s="6">
        <f t="shared" si="10"/>
        <v>1934521.2525640333</v>
      </c>
      <c r="F160" s="2"/>
    </row>
    <row r="161" spans="2:6" x14ac:dyDescent="0.25">
      <c r="B161" s="16">
        <f t="shared" si="9"/>
        <v>47515</v>
      </c>
      <c r="C161" s="21">
        <f t="shared" si="8"/>
        <v>13834.58048573817</v>
      </c>
      <c r="D161" s="19">
        <f t="shared" si="11"/>
        <v>13461.043715758064</v>
      </c>
      <c r="E161" s="6">
        <f t="shared" si="10"/>
        <v>1920686.6720782951</v>
      </c>
      <c r="F161" s="2"/>
    </row>
    <row r="162" spans="2:6" x14ac:dyDescent="0.25">
      <c r="B162" s="16">
        <f t="shared" si="9"/>
        <v>47543</v>
      </c>
      <c r="C162" s="21">
        <f t="shared" si="8"/>
        <v>13930.846108284764</v>
      </c>
      <c r="D162" s="19">
        <f t="shared" si="11"/>
        <v>13364.778093211469</v>
      </c>
      <c r="E162" s="6">
        <f t="shared" si="10"/>
        <v>1906755.8259700104</v>
      </c>
      <c r="F162" s="2"/>
    </row>
    <row r="163" spans="2:6" x14ac:dyDescent="0.25">
      <c r="B163" s="16">
        <f t="shared" si="9"/>
        <v>47574</v>
      </c>
      <c r="C163" s="21">
        <f t="shared" si="8"/>
        <v>14027.78157912158</v>
      </c>
      <c r="D163" s="19">
        <f t="shared" si="11"/>
        <v>13267.842622374654</v>
      </c>
      <c r="E163" s="6">
        <f t="shared" si="10"/>
        <v>1892728.0443908889</v>
      </c>
      <c r="F163" s="2"/>
    </row>
    <row r="164" spans="2:6" x14ac:dyDescent="0.25">
      <c r="B164" s="16">
        <f t="shared" si="9"/>
        <v>47604</v>
      </c>
      <c r="C164" s="21">
        <f t="shared" si="8"/>
        <v>14125.391559276299</v>
      </c>
      <c r="D164" s="19">
        <f t="shared" si="11"/>
        <v>13170.232642219935</v>
      </c>
      <c r="E164" s="6">
        <f t="shared" si="10"/>
        <v>1878602.6528316126</v>
      </c>
      <c r="F164" s="2"/>
    </row>
    <row r="165" spans="2:6" x14ac:dyDescent="0.25">
      <c r="B165" s="16">
        <f t="shared" si="9"/>
        <v>47635</v>
      </c>
      <c r="C165" s="21">
        <f t="shared" si="8"/>
        <v>14223.680742209597</v>
      </c>
      <c r="D165" s="19">
        <f t="shared" si="11"/>
        <v>13071.943459286636</v>
      </c>
      <c r="E165" s="6">
        <f t="shared" si="10"/>
        <v>1864378.9720894031</v>
      </c>
      <c r="F165" s="2"/>
    </row>
    <row r="166" spans="2:6" x14ac:dyDescent="0.25">
      <c r="B166" s="16">
        <f t="shared" si="9"/>
        <v>47665</v>
      </c>
      <c r="C166" s="21">
        <f t="shared" si="8"/>
        <v>14322.653854040806</v>
      </c>
      <c r="D166" s="19">
        <f t="shared" si="11"/>
        <v>12972.970347455428</v>
      </c>
      <c r="E166" s="6">
        <f t="shared" si="10"/>
        <v>1850056.3182353622</v>
      </c>
      <c r="F166" s="2"/>
    </row>
    <row r="167" spans="2:6" x14ac:dyDescent="0.25">
      <c r="B167" s="16">
        <f t="shared" si="9"/>
        <v>47696</v>
      </c>
      <c r="C167" s="21">
        <f t="shared" si="8"/>
        <v>14422.315653775173</v>
      </c>
      <c r="D167" s="19">
        <f t="shared" si="11"/>
        <v>12873.308547721061</v>
      </c>
      <c r="E167" s="6">
        <f t="shared" si="10"/>
        <v>1835634.0025815871</v>
      </c>
      <c r="F167" s="2"/>
    </row>
    <row r="168" spans="2:6" x14ac:dyDescent="0.25">
      <c r="B168" s="16">
        <f t="shared" si="9"/>
        <v>47727</v>
      </c>
      <c r="C168" s="21">
        <f t="shared" si="8"/>
        <v>14522.67093353269</v>
      </c>
      <c r="D168" s="19">
        <f t="shared" si="11"/>
        <v>12772.953267963543</v>
      </c>
      <c r="E168" s="6">
        <f t="shared" si="10"/>
        <v>1821111.3316480543</v>
      </c>
      <c r="F168" s="2"/>
    </row>
    <row r="169" spans="2:6" x14ac:dyDescent="0.25">
      <c r="B169" s="16">
        <f t="shared" si="9"/>
        <v>47757</v>
      </c>
      <c r="C169" s="21">
        <f t="shared" si="8"/>
        <v>14623.724518778523</v>
      </c>
      <c r="D169" s="19">
        <f t="shared" si="11"/>
        <v>12671.899682717711</v>
      </c>
      <c r="E169" s="6">
        <f t="shared" si="10"/>
        <v>1806487.6071292758</v>
      </c>
      <c r="F169" s="2"/>
    </row>
    <row r="170" spans="2:6" x14ac:dyDescent="0.25">
      <c r="B170" s="16">
        <f t="shared" si="9"/>
        <v>47788</v>
      </c>
      <c r="C170" s="21">
        <f t="shared" si="8"/>
        <v>14725.481268555024</v>
      </c>
      <c r="D170" s="19">
        <f t="shared" si="11"/>
        <v>12570.142932941209</v>
      </c>
      <c r="E170" s="6">
        <f t="shared" si="10"/>
        <v>1791762.1258607209</v>
      </c>
      <c r="F170" s="2"/>
    </row>
    <row r="171" spans="2:6" x14ac:dyDescent="0.25">
      <c r="B171" s="16">
        <f t="shared" si="9"/>
        <v>47818</v>
      </c>
      <c r="C171" s="21">
        <f t="shared" si="8"/>
        <v>14827.946075715385</v>
      </c>
      <c r="D171" s="19">
        <f t="shared" si="11"/>
        <v>12467.678125780849</v>
      </c>
      <c r="E171" s="6">
        <f t="shared" si="10"/>
        <v>1776934.1797850055</v>
      </c>
      <c r="F171" s="2"/>
    </row>
    <row r="172" spans="2:6" x14ac:dyDescent="0.25">
      <c r="B172" s="16">
        <f t="shared" si="9"/>
        <v>47849</v>
      </c>
      <c r="C172" s="21">
        <f t="shared" si="8"/>
        <v>14931.123867158904</v>
      </c>
      <c r="D172" s="19">
        <f t="shared" si="11"/>
        <v>12364.50033433733</v>
      </c>
      <c r="E172" s="6">
        <f t="shared" si="10"/>
        <v>1762003.0559178465</v>
      </c>
      <c r="F172" s="2"/>
    </row>
    <row r="173" spans="2:6" x14ac:dyDescent="0.25">
      <c r="B173" s="16">
        <f t="shared" si="9"/>
        <v>47880</v>
      </c>
      <c r="C173" s="21">
        <f t="shared" si="8"/>
        <v>15035.019604067886</v>
      </c>
      <c r="D173" s="19">
        <f t="shared" si="11"/>
        <v>12260.604597428348</v>
      </c>
      <c r="E173" s="6">
        <f t="shared" si="10"/>
        <v>1746968.0363137787</v>
      </c>
      <c r="F173" s="2"/>
    </row>
    <row r="174" spans="2:6" x14ac:dyDescent="0.25">
      <c r="B174" s="16">
        <f t="shared" si="9"/>
        <v>47908</v>
      </c>
      <c r="C174" s="21">
        <f t="shared" si="8"/>
        <v>15139.63828214619</v>
      </c>
      <c r="D174" s="19">
        <f t="shared" si="11"/>
        <v>12155.985919350043</v>
      </c>
      <c r="E174" s="6">
        <f t="shared" si="10"/>
        <v>1731828.3980316324</v>
      </c>
      <c r="F174" s="2"/>
    </row>
    <row r="175" spans="2:6" x14ac:dyDescent="0.25">
      <c r="B175" s="16">
        <f t="shared" si="9"/>
        <v>47939</v>
      </c>
      <c r="C175" s="21">
        <f t="shared" si="8"/>
        <v>15244.984931859459</v>
      </c>
      <c r="D175" s="19">
        <f t="shared" si="11"/>
        <v>12050.639269636775</v>
      </c>
      <c r="E175" s="6">
        <f t="shared" si="10"/>
        <v>1716583.413099773</v>
      </c>
      <c r="F175" s="2"/>
    </row>
    <row r="176" spans="2:6" x14ac:dyDescent="0.25">
      <c r="B176" s="16">
        <f t="shared" si="9"/>
        <v>47969</v>
      </c>
      <c r="C176" s="21">
        <f t="shared" si="8"/>
        <v>15351.064618676981</v>
      </c>
      <c r="D176" s="19">
        <f t="shared" si="11"/>
        <v>11944.559582819253</v>
      </c>
      <c r="E176" s="6">
        <f t="shared" si="10"/>
        <v>1701232.3484810961</v>
      </c>
      <c r="F176" s="2"/>
    </row>
    <row r="177" spans="2:6" x14ac:dyDescent="0.25">
      <c r="B177" s="16">
        <f t="shared" si="9"/>
        <v>48000</v>
      </c>
      <c r="C177" s="21">
        <f t="shared" si="8"/>
        <v>15457.882443315275</v>
      </c>
      <c r="D177" s="19">
        <f t="shared" si="11"/>
        <v>11837.741758180959</v>
      </c>
      <c r="E177" s="6">
        <f t="shared" si="10"/>
        <v>1685774.4660377807</v>
      </c>
      <c r="F177" s="2"/>
    </row>
    <row r="178" spans="2:6" x14ac:dyDescent="0.25">
      <c r="B178" s="16">
        <f t="shared" si="9"/>
        <v>48030</v>
      </c>
      <c r="C178" s="21">
        <f t="shared" si="8"/>
        <v>15565.443541983343</v>
      </c>
      <c r="D178" s="19">
        <f t="shared" si="11"/>
        <v>11730.180659512891</v>
      </c>
      <c r="E178" s="6">
        <f t="shared" si="10"/>
        <v>1670209.0224957974</v>
      </c>
      <c r="F178" s="2"/>
    </row>
    <row r="179" spans="2:6" x14ac:dyDescent="0.25">
      <c r="B179" s="16">
        <f t="shared" si="9"/>
        <v>48061</v>
      </c>
      <c r="C179" s="21">
        <f t="shared" si="8"/>
        <v>15673.753086629644</v>
      </c>
      <c r="D179" s="19">
        <f t="shared" si="11"/>
        <v>11621.87111486659</v>
      </c>
      <c r="E179" s="6">
        <f t="shared" si="10"/>
        <v>1654535.2694091678</v>
      </c>
      <c r="F179" s="2"/>
    </row>
    <row r="180" spans="2:6" x14ac:dyDescent="0.25">
      <c r="B180" s="16">
        <f t="shared" si="9"/>
        <v>48092</v>
      </c>
      <c r="C180" s="21">
        <f t="shared" si="8"/>
        <v>15782.816285190775</v>
      </c>
      <c r="D180" s="19">
        <f t="shared" si="11"/>
        <v>11512.807916305459</v>
      </c>
      <c r="E180" s="6">
        <f t="shared" si="10"/>
        <v>1638752.4531239769</v>
      </c>
      <c r="F180" s="2"/>
    </row>
    <row r="181" spans="2:6" x14ac:dyDescent="0.25">
      <c r="B181" s="16">
        <f t="shared" si="9"/>
        <v>48122</v>
      </c>
      <c r="C181" s="21">
        <f t="shared" si="8"/>
        <v>15892.638381841894</v>
      </c>
      <c r="D181" s="19">
        <f t="shared" si="11"/>
        <v>11402.985819654339</v>
      </c>
      <c r="E181" s="6">
        <f t="shared" si="10"/>
        <v>1622859.8147421351</v>
      </c>
      <c r="F181" s="2"/>
    </row>
    <row r="182" spans="2:6" x14ac:dyDescent="0.25">
      <c r="B182" s="16">
        <f t="shared" si="9"/>
        <v>48153</v>
      </c>
      <c r="C182" s="21">
        <f t="shared" si="8"/>
        <v>16003.224657248877</v>
      </c>
      <c r="D182" s="19">
        <f t="shared" si="11"/>
        <v>11292.399544247357</v>
      </c>
      <c r="E182" s="6">
        <f t="shared" si="10"/>
        <v>1606856.5900848862</v>
      </c>
      <c r="F182" s="2"/>
    </row>
    <row r="183" spans="2:6" x14ac:dyDescent="0.25">
      <c r="B183" s="16">
        <f t="shared" si="9"/>
        <v>48183</v>
      </c>
      <c r="C183" s="21">
        <f t="shared" si="8"/>
        <v>16114.580428822235</v>
      </c>
      <c r="D183" s="19">
        <f t="shared" si="11"/>
        <v>11181.043772673998</v>
      </c>
      <c r="E183" s="6">
        <f t="shared" si="10"/>
        <v>1590742.009656064</v>
      </c>
      <c r="F183" s="2"/>
    </row>
    <row r="184" spans="2:6" x14ac:dyDescent="0.25">
      <c r="B184" s="16">
        <f t="shared" si="9"/>
        <v>48214</v>
      </c>
      <c r="C184" s="21">
        <f t="shared" si="8"/>
        <v>16226.71105097279</v>
      </c>
      <c r="D184" s="19">
        <f t="shared" si="11"/>
        <v>11068.913150523444</v>
      </c>
      <c r="E184" s="6">
        <f t="shared" si="10"/>
        <v>1574515.2986050912</v>
      </c>
      <c r="F184" s="2"/>
    </row>
    <row r="185" spans="2:6" x14ac:dyDescent="0.25">
      <c r="B185" s="16">
        <f t="shared" si="9"/>
        <v>48245</v>
      </c>
      <c r="C185" s="21">
        <f t="shared" si="8"/>
        <v>16339.621915369142</v>
      </c>
      <c r="D185" s="19">
        <f t="shared" si="11"/>
        <v>10956.002286127092</v>
      </c>
      <c r="E185" s="6">
        <f t="shared" si="10"/>
        <v>1558175.6766897221</v>
      </c>
      <c r="F185" s="2"/>
    </row>
    <row r="186" spans="2:6" x14ac:dyDescent="0.25">
      <c r="B186" s="16">
        <f t="shared" si="9"/>
        <v>48274</v>
      </c>
      <c r="C186" s="21">
        <f t="shared" si="8"/>
        <v>16453.318451196916</v>
      </c>
      <c r="D186" s="19">
        <f t="shared" si="11"/>
        <v>10842.305750299316</v>
      </c>
      <c r="E186" s="6">
        <f t="shared" si="10"/>
        <v>1541722.3582385252</v>
      </c>
      <c r="F186" s="2"/>
    </row>
    <row r="187" spans="2:6" x14ac:dyDescent="0.25">
      <c r="B187" s="16">
        <f t="shared" si="9"/>
        <v>48305</v>
      </c>
      <c r="C187" s="21">
        <f t="shared" si="8"/>
        <v>16567.806125419829</v>
      </c>
      <c r="D187" s="19">
        <f t="shared" si="11"/>
        <v>10727.818076076404</v>
      </c>
      <c r="E187" s="6">
        <f t="shared" si="10"/>
        <v>1525154.5521131053</v>
      </c>
      <c r="F187" s="2"/>
    </row>
    <row r="188" spans="2:6" x14ac:dyDescent="0.25">
      <c r="B188" s="16">
        <f t="shared" si="9"/>
        <v>48335</v>
      </c>
      <c r="C188" s="21">
        <f t="shared" si="8"/>
        <v>16683.090443042543</v>
      </c>
      <c r="D188" s="19">
        <f t="shared" si="11"/>
        <v>10612.53375845369</v>
      </c>
      <c r="E188" s="6">
        <f t="shared" si="10"/>
        <v>1508471.4616700627</v>
      </c>
      <c r="F188" s="2"/>
    </row>
    <row r="189" spans="2:6" x14ac:dyDescent="0.25">
      <c r="B189" s="16">
        <f t="shared" si="9"/>
        <v>48366</v>
      </c>
      <c r="C189" s="21">
        <f t="shared" si="8"/>
        <v>16799.176947375381</v>
      </c>
      <c r="D189" s="19">
        <f t="shared" si="11"/>
        <v>10496.447254120852</v>
      </c>
      <c r="E189" s="6">
        <f t="shared" si="10"/>
        <v>1491672.2847226874</v>
      </c>
      <c r="F189" s="2"/>
    </row>
    <row r="190" spans="2:6" x14ac:dyDescent="0.25">
      <c r="B190" s="16">
        <f t="shared" si="9"/>
        <v>48396</v>
      </c>
      <c r="C190" s="21">
        <f t="shared" si="8"/>
        <v>16916.071220300866</v>
      </c>
      <c r="D190" s="19">
        <f t="shared" si="11"/>
        <v>10379.552981195366</v>
      </c>
      <c r="E190" s="6">
        <f t="shared" si="10"/>
        <v>1474756.2135023866</v>
      </c>
      <c r="F190" s="2"/>
    </row>
    <row r="191" spans="2:6" x14ac:dyDescent="0.25">
      <c r="B191" s="16">
        <f t="shared" si="9"/>
        <v>48427</v>
      </c>
      <c r="C191" s="21">
        <f t="shared" si="8"/>
        <v>17033.77888254213</v>
      </c>
      <c r="D191" s="19">
        <f t="shared" si="11"/>
        <v>10261.845318954105</v>
      </c>
      <c r="E191" s="6">
        <f t="shared" si="10"/>
        <v>1457722.4346198444</v>
      </c>
      <c r="F191" s="2"/>
    </row>
    <row r="192" spans="2:6" x14ac:dyDescent="0.25">
      <c r="B192" s="16">
        <f t="shared" si="9"/>
        <v>48458</v>
      </c>
      <c r="C192" s="21">
        <f t="shared" si="8"/>
        <v>17152.30559393315</v>
      </c>
      <c r="D192" s="19">
        <f t="shared" si="11"/>
        <v>10143.318607563084</v>
      </c>
      <c r="E192" s="6">
        <f t="shared" si="10"/>
        <v>1440570.1290259112</v>
      </c>
      <c r="F192" s="2"/>
    </row>
    <row r="193" spans="2:6" x14ac:dyDescent="0.25">
      <c r="B193" s="16">
        <f t="shared" si="9"/>
        <v>48488</v>
      </c>
      <c r="C193" s="21">
        <f t="shared" si="8"/>
        <v>17271.657053690935</v>
      </c>
      <c r="D193" s="19">
        <f t="shared" si="11"/>
        <v>10023.967147805299</v>
      </c>
      <c r="E193" s="6">
        <f t="shared" si="10"/>
        <v>1423298.4719722203</v>
      </c>
      <c r="F193" s="2"/>
    </row>
    <row r="194" spans="2:6" x14ac:dyDescent="0.25">
      <c r="B194" s="16">
        <f t="shared" si="9"/>
        <v>48519</v>
      </c>
      <c r="C194" s="21">
        <f t="shared" si="8"/>
        <v>17391.839000689535</v>
      </c>
      <c r="D194" s="19">
        <f t="shared" si="11"/>
        <v>9903.7852008066984</v>
      </c>
      <c r="E194" s="6">
        <f t="shared" si="10"/>
        <v>1405906.6329715308</v>
      </c>
      <c r="F194" s="2"/>
    </row>
    <row r="195" spans="2:6" x14ac:dyDescent="0.25">
      <c r="B195" s="16">
        <f t="shared" si="9"/>
        <v>48549</v>
      </c>
      <c r="C195" s="21">
        <f t="shared" si="8"/>
        <v>17512.857213735999</v>
      </c>
      <c r="D195" s="19">
        <f t="shared" si="11"/>
        <v>9782.7669877602348</v>
      </c>
      <c r="E195" s="6">
        <f t="shared" si="10"/>
        <v>1388393.7757577947</v>
      </c>
      <c r="F195" s="2"/>
    </row>
    <row r="196" spans="2:6" x14ac:dyDescent="0.25">
      <c r="B196" s="16">
        <f t="shared" si="9"/>
        <v>48580</v>
      </c>
      <c r="C196" s="21">
        <f t="shared" si="8"/>
        <v>17634.717511848248</v>
      </c>
      <c r="D196" s="19">
        <f t="shared" si="11"/>
        <v>9660.9066896479872</v>
      </c>
      <c r="E196" s="6">
        <f t="shared" si="10"/>
        <v>1370759.0582459464</v>
      </c>
      <c r="F196" s="2"/>
    </row>
    <row r="197" spans="2:6" x14ac:dyDescent="0.25">
      <c r="B197" s="16">
        <f t="shared" si="9"/>
        <v>48611</v>
      </c>
      <c r="C197" s="21">
        <f t="shared" si="8"/>
        <v>17757.425754534859</v>
      </c>
      <c r="D197" s="19">
        <f t="shared" si="11"/>
        <v>9538.1984469613762</v>
      </c>
      <c r="E197" s="6">
        <f t="shared" si="10"/>
        <v>1353001.6324914116</v>
      </c>
      <c r="F197" s="2"/>
    </row>
    <row r="198" spans="2:6" x14ac:dyDescent="0.25">
      <c r="B198" s="16">
        <f t="shared" si="9"/>
        <v>48639</v>
      </c>
      <c r="C198" s="21">
        <f t="shared" si="8"/>
        <v>17880.987842076829</v>
      </c>
      <c r="D198" s="19">
        <f t="shared" si="11"/>
        <v>9414.6363594194045</v>
      </c>
      <c r="E198" s="6">
        <f t="shared" si="10"/>
        <v>1335120.6446493347</v>
      </c>
      <c r="F198" s="2"/>
    </row>
    <row r="199" spans="2:6" x14ac:dyDescent="0.25">
      <c r="B199" s="16">
        <f t="shared" si="9"/>
        <v>48670</v>
      </c>
      <c r="C199" s="21">
        <f t="shared" si="8"/>
        <v>18005.409715811278</v>
      </c>
      <c r="D199" s="19">
        <f t="shared" si="11"/>
        <v>9290.2144856849536</v>
      </c>
      <c r="E199" s="6">
        <f t="shared" si="10"/>
        <v>1317115.2349335235</v>
      </c>
      <c r="F199" s="2"/>
    </row>
    <row r="200" spans="2:6" x14ac:dyDescent="0.25">
      <c r="B200" s="16">
        <f t="shared" si="9"/>
        <v>48700</v>
      </c>
      <c r="C200" s="21">
        <f t="shared" si="8"/>
        <v>18130.697358417136</v>
      </c>
      <c r="D200" s="19">
        <f t="shared" si="11"/>
        <v>9164.9268430790999</v>
      </c>
      <c r="E200" s="6">
        <f t="shared" si="10"/>
        <v>1298984.5375751064</v>
      </c>
      <c r="F200" s="2"/>
    </row>
    <row r="201" spans="2:6" x14ac:dyDescent="0.25">
      <c r="B201" s="16">
        <f t="shared" si="9"/>
        <v>48731</v>
      </c>
      <c r="C201" s="21">
        <f t="shared" si="8"/>
        <v>18256.856794202788</v>
      </c>
      <c r="D201" s="19">
        <f t="shared" si="11"/>
        <v>9038.7674072934478</v>
      </c>
      <c r="E201" s="6">
        <f t="shared" si="10"/>
        <v>1280727.6807809037</v>
      </c>
      <c r="F201" s="2"/>
    </row>
    <row r="202" spans="2:6" x14ac:dyDescent="0.25">
      <c r="B202" s="16">
        <f t="shared" si="9"/>
        <v>48761</v>
      </c>
      <c r="C202" s="21">
        <f t="shared" si="8"/>
        <v>18383.894089395777</v>
      </c>
      <c r="D202" s="19">
        <f t="shared" si="11"/>
        <v>8911.7301121004548</v>
      </c>
      <c r="E202" s="6">
        <f t="shared" si="10"/>
        <v>1262343.7866915078</v>
      </c>
      <c r="F202" s="2"/>
    </row>
    <row r="203" spans="2:6" x14ac:dyDescent="0.25">
      <c r="B203" s="16">
        <f t="shared" si="9"/>
        <v>48792</v>
      </c>
      <c r="C203" s="21">
        <f t="shared" si="8"/>
        <v>18511.815352434493</v>
      </c>
      <c r="D203" s="19">
        <f t="shared" si="11"/>
        <v>8783.8088490617411</v>
      </c>
      <c r="E203" s="6">
        <f t="shared" si="10"/>
        <v>1243831.9713390733</v>
      </c>
      <c r="F203" s="2"/>
    </row>
    <row r="204" spans="2:6" x14ac:dyDescent="0.25">
      <c r="B204" s="16">
        <f t="shared" si="9"/>
        <v>48823</v>
      </c>
      <c r="C204" s="21">
        <f t="shared" si="8"/>
        <v>18640.626734261848</v>
      </c>
      <c r="D204" s="19">
        <f t="shared" si="11"/>
        <v>8654.9974672343851</v>
      </c>
      <c r="E204" s="6">
        <f t="shared" si="10"/>
        <v>1225191.3446048114</v>
      </c>
      <c r="F204" s="2"/>
    </row>
    <row r="205" spans="2:6" x14ac:dyDescent="0.25">
      <c r="B205" s="16">
        <f t="shared" si="9"/>
        <v>48853</v>
      </c>
      <c r="C205" s="21">
        <f t="shared" si="8"/>
        <v>18770.334428621089</v>
      </c>
      <c r="D205" s="19">
        <f t="shared" si="11"/>
        <v>8525.289772875145</v>
      </c>
      <c r="E205" s="6">
        <f t="shared" si="10"/>
        <v>1206421.0101761904</v>
      </c>
      <c r="F205" s="2"/>
    </row>
    <row r="206" spans="2:6" x14ac:dyDescent="0.25">
      <c r="B206" s="16">
        <f t="shared" si="9"/>
        <v>48884</v>
      </c>
      <c r="C206" s="21">
        <f t="shared" si="8"/>
        <v>18900.944672353577</v>
      </c>
      <c r="D206" s="19">
        <f t="shared" si="11"/>
        <v>8394.679529142657</v>
      </c>
      <c r="E206" s="6">
        <f t="shared" si="10"/>
        <v>1187520.0655038368</v>
      </c>
      <c r="F206" s="2"/>
    </row>
    <row r="207" spans="2:6" x14ac:dyDescent="0.25">
      <c r="B207" s="16">
        <f t="shared" si="9"/>
        <v>48914</v>
      </c>
      <c r="C207" s="21">
        <f t="shared" si="8"/>
        <v>19032.463745698704</v>
      </c>
      <c r="D207" s="19">
        <f t="shared" si="11"/>
        <v>8263.1604557975315</v>
      </c>
      <c r="E207" s="6">
        <f t="shared" si="10"/>
        <v>1168487.601758138</v>
      </c>
      <c r="F207" s="2"/>
    </row>
    <row r="208" spans="2:6" x14ac:dyDescent="0.25">
      <c r="B208" s="16">
        <f t="shared" si="9"/>
        <v>48945</v>
      </c>
      <c r="C208" s="21">
        <f t="shared" si="8"/>
        <v>19164.897972595856</v>
      </c>
      <c r="D208" s="19">
        <f t="shared" si="11"/>
        <v>8130.7262289003766</v>
      </c>
      <c r="E208" s="6">
        <f t="shared" si="10"/>
        <v>1149322.7037855422</v>
      </c>
      <c r="F208" s="2"/>
    </row>
    <row r="209" spans="2:6" x14ac:dyDescent="0.25">
      <c r="B209" s="16">
        <f t="shared" si="9"/>
        <v>48976</v>
      </c>
      <c r="C209" s="21">
        <f t="shared" si="8"/>
        <v>19298.253720988505</v>
      </c>
      <c r="D209" s="19">
        <f t="shared" si="11"/>
        <v>7997.3704805077305</v>
      </c>
      <c r="E209" s="6">
        <f t="shared" si="10"/>
        <v>1130024.4500645536</v>
      </c>
      <c r="F209" s="2"/>
    </row>
    <row r="210" spans="2:6" x14ac:dyDescent="0.25">
      <c r="B210" s="16">
        <f t="shared" si="9"/>
        <v>49004</v>
      </c>
      <c r="C210" s="21">
        <f t="shared" si="8"/>
        <v>19432.53740313038</v>
      </c>
      <c r="D210" s="19">
        <f t="shared" si="11"/>
        <v>7863.0867983658518</v>
      </c>
      <c r="E210" s="6">
        <f t="shared" si="10"/>
        <v>1110591.9126614232</v>
      </c>
      <c r="F210" s="2"/>
    </row>
    <row r="211" spans="2:6" x14ac:dyDescent="0.25">
      <c r="B211" s="16">
        <f t="shared" si="9"/>
        <v>49035</v>
      </c>
      <c r="C211" s="21">
        <f t="shared" si="8"/>
        <v>19567.755475893831</v>
      </c>
      <c r="D211" s="19">
        <f t="shared" si="11"/>
        <v>7727.8687256024023</v>
      </c>
      <c r="E211" s="6">
        <f t="shared" si="10"/>
        <v>1091024.1571855294</v>
      </c>
      <c r="F211" s="2"/>
    </row>
    <row r="212" spans="2:6" x14ac:dyDescent="0.25">
      <c r="B212" s="16">
        <f t="shared" si="9"/>
        <v>49065</v>
      </c>
      <c r="C212" s="21">
        <f t="shared" ref="C212:C258" si="12">IF(E211&gt;0, $C$12-D212, 0)</f>
        <v>19703.914441080258</v>
      </c>
      <c r="D212" s="19">
        <f t="shared" si="11"/>
        <v>7591.7097604159744</v>
      </c>
      <c r="E212" s="6">
        <f t="shared" si="10"/>
        <v>1071320.2427444491</v>
      </c>
      <c r="F212" s="2"/>
    </row>
    <row r="213" spans="2:6" x14ac:dyDescent="0.25">
      <c r="B213" s="16">
        <f t="shared" ref="B213:B258" si="13">DATE(YEAR(B212),MONTH(B212)+1,DAY(B212))</f>
        <v>49096</v>
      </c>
      <c r="C213" s="21">
        <f t="shared" si="12"/>
        <v>19841.020845732775</v>
      </c>
      <c r="D213" s="19">
        <f t="shared" si="11"/>
        <v>7454.6033557634573</v>
      </c>
      <c r="E213" s="6">
        <f t="shared" ref="E213:E258" si="14">E212-C213</f>
        <v>1051479.2218987162</v>
      </c>
      <c r="F213" s="2"/>
    </row>
    <row r="214" spans="2:6" x14ac:dyDescent="0.25">
      <c r="B214" s="16">
        <f t="shared" si="13"/>
        <v>49126</v>
      </c>
      <c r="C214" s="21">
        <f t="shared" si="12"/>
        <v>19979.081282450999</v>
      </c>
      <c r="D214" s="19">
        <f t="shared" ref="D214:D258" si="15">IF(E213&gt;0, E213*($C$10/12/100),0)</f>
        <v>7316.5429190452332</v>
      </c>
      <c r="E214" s="6">
        <f t="shared" si="14"/>
        <v>1031500.1406162651</v>
      </c>
      <c r="F214" s="2"/>
    </row>
    <row r="215" spans="2:6" x14ac:dyDescent="0.25">
      <c r="B215" s="16">
        <f t="shared" si="13"/>
        <v>49157</v>
      </c>
      <c r="C215" s="21">
        <f t="shared" si="12"/>
        <v>20118.102389708056</v>
      </c>
      <c r="D215" s="19">
        <f t="shared" si="15"/>
        <v>7177.5218117881777</v>
      </c>
      <c r="E215" s="6">
        <f t="shared" si="14"/>
        <v>1011382.0382265571</v>
      </c>
      <c r="F215" s="2"/>
    </row>
    <row r="216" spans="2:6" x14ac:dyDescent="0.25">
      <c r="B216" s="16">
        <f t="shared" si="13"/>
        <v>49188</v>
      </c>
      <c r="C216" s="21">
        <f t="shared" si="12"/>
        <v>20258.090852169775</v>
      </c>
      <c r="D216" s="19">
        <f t="shared" si="15"/>
        <v>7037.5333493264588</v>
      </c>
      <c r="E216" s="6">
        <f t="shared" si="14"/>
        <v>991123.94737438729</v>
      </c>
      <c r="F216" s="2"/>
    </row>
    <row r="217" spans="2:6" x14ac:dyDescent="0.25">
      <c r="B217" s="16">
        <f t="shared" si="13"/>
        <v>49218</v>
      </c>
      <c r="C217" s="21">
        <f t="shared" si="12"/>
        <v>20399.053401016121</v>
      </c>
      <c r="D217" s="19">
        <f t="shared" si="15"/>
        <v>6896.5708004801108</v>
      </c>
      <c r="E217" s="6">
        <f t="shared" si="14"/>
        <v>970724.89397337113</v>
      </c>
      <c r="F217" s="2"/>
    </row>
    <row r="218" spans="2:6" x14ac:dyDescent="0.25">
      <c r="B218" s="16">
        <f t="shared" si="13"/>
        <v>49249</v>
      </c>
      <c r="C218" s="21">
        <f t="shared" si="12"/>
        <v>20540.996814264858</v>
      </c>
      <c r="D218" s="19">
        <f t="shared" si="15"/>
        <v>6754.6273872313741</v>
      </c>
      <c r="E218" s="6">
        <f t="shared" si="14"/>
        <v>950183.89715910633</v>
      </c>
      <c r="F218" s="2"/>
    </row>
    <row r="219" spans="2:6" x14ac:dyDescent="0.25">
      <c r="B219" s="16">
        <f t="shared" si="13"/>
        <v>49279</v>
      </c>
      <c r="C219" s="21">
        <f t="shared" si="12"/>
        <v>20683.927917097451</v>
      </c>
      <c r="D219" s="19">
        <f t="shared" si="15"/>
        <v>6611.6962843987812</v>
      </c>
      <c r="E219" s="6">
        <f t="shared" si="14"/>
        <v>929499.96924200887</v>
      </c>
      <c r="F219" s="2"/>
    </row>
    <row r="220" spans="2:6" x14ac:dyDescent="0.25">
      <c r="B220" s="16">
        <f t="shared" si="13"/>
        <v>49310</v>
      </c>
      <c r="C220" s="21">
        <f t="shared" si="12"/>
        <v>20827.853582187257</v>
      </c>
      <c r="D220" s="19">
        <f t="shared" si="15"/>
        <v>6467.770619308978</v>
      </c>
      <c r="E220" s="6">
        <f t="shared" si="14"/>
        <v>908672.11565982166</v>
      </c>
      <c r="F220" s="2"/>
    </row>
    <row r="221" spans="2:6" x14ac:dyDescent="0.25">
      <c r="B221" s="16">
        <f t="shared" si="13"/>
        <v>49341</v>
      </c>
      <c r="C221" s="21">
        <f t="shared" si="12"/>
        <v>20972.780730029976</v>
      </c>
      <c r="D221" s="19">
        <f t="shared" si="15"/>
        <v>6322.843471466259</v>
      </c>
      <c r="E221" s="6">
        <f t="shared" si="14"/>
        <v>887699.33492979174</v>
      </c>
      <c r="F221" s="2"/>
    </row>
    <row r="222" spans="2:6" x14ac:dyDescent="0.25">
      <c r="B222" s="16">
        <f t="shared" si="13"/>
        <v>49369</v>
      </c>
      <c r="C222" s="21">
        <f t="shared" si="12"/>
        <v>21118.716329276434</v>
      </c>
      <c r="D222" s="19">
        <f t="shared" si="15"/>
        <v>6176.9078722198001</v>
      </c>
      <c r="E222" s="6">
        <f t="shared" si="14"/>
        <v>866580.6186005153</v>
      </c>
      <c r="F222" s="2"/>
    </row>
    <row r="223" spans="2:6" x14ac:dyDescent="0.25">
      <c r="B223" s="16">
        <f t="shared" si="13"/>
        <v>49400</v>
      </c>
      <c r="C223" s="21">
        <f t="shared" si="12"/>
        <v>21265.667397067649</v>
      </c>
      <c r="D223" s="19">
        <f t="shared" si="15"/>
        <v>6029.9568044285852</v>
      </c>
      <c r="E223" s="6">
        <f t="shared" si="14"/>
        <v>845314.95120344765</v>
      </c>
      <c r="F223" s="2"/>
    </row>
    <row r="224" spans="2:6" x14ac:dyDescent="0.25">
      <c r="B224" s="16">
        <f t="shared" si="13"/>
        <v>49430</v>
      </c>
      <c r="C224" s="21">
        <f t="shared" si="12"/>
        <v>21413.640999372245</v>
      </c>
      <c r="D224" s="19">
        <f t="shared" si="15"/>
        <v>5881.9832021239899</v>
      </c>
      <c r="E224" s="6">
        <f t="shared" si="14"/>
        <v>823901.31020407542</v>
      </c>
      <c r="F224" s="2"/>
    </row>
    <row r="225" spans="2:6" x14ac:dyDescent="0.25">
      <c r="B225" s="16">
        <f t="shared" si="13"/>
        <v>49461</v>
      </c>
      <c r="C225" s="21">
        <f t="shared" si="12"/>
        <v>21562.644251326208</v>
      </c>
      <c r="D225" s="19">
        <f t="shared" si="15"/>
        <v>5732.9799501700245</v>
      </c>
      <c r="E225" s="6">
        <f t="shared" si="14"/>
        <v>802338.6659527492</v>
      </c>
      <c r="F225" s="2"/>
    </row>
    <row r="226" spans="2:6" x14ac:dyDescent="0.25">
      <c r="B226" s="16">
        <f t="shared" si="13"/>
        <v>49491</v>
      </c>
      <c r="C226" s="21">
        <f t="shared" si="12"/>
        <v>21712.684317575022</v>
      </c>
      <c r="D226" s="19">
        <f t="shared" si="15"/>
        <v>5582.9398839212126</v>
      </c>
      <c r="E226" s="6">
        <f t="shared" si="14"/>
        <v>780625.98163517413</v>
      </c>
      <c r="F226" s="2"/>
    </row>
    <row r="227" spans="2:6" x14ac:dyDescent="0.25">
      <c r="B227" s="16">
        <f t="shared" si="13"/>
        <v>49522</v>
      </c>
      <c r="C227" s="21">
        <f t="shared" si="12"/>
        <v>21863.768412618148</v>
      </c>
      <c r="D227" s="19">
        <f t="shared" si="15"/>
        <v>5431.8557888780861</v>
      </c>
      <c r="E227" s="6">
        <f t="shared" si="14"/>
        <v>758762.21322255593</v>
      </c>
      <c r="F227" s="2"/>
    </row>
    <row r="228" spans="2:6" x14ac:dyDescent="0.25">
      <c r="B228" s="16">
        <f t="shared" si="13"/>
        <v>49553</v>
      </c>
      <c r="C228" s="21">
        <f t="shared" si="12"/>
        <v>22015.90380115595</v>
      </c>
      <c r="D228" s="19">
        <f t="shared" si="15"/>
        <v>5279.7204003402849</v>
      </c>
      <c r="E228" s="6">
        <f t="shared" si="14"/>
        <v>736746.30942139996</v>
      </c>
      <c r="F228" s="2"/>
    </row>
    <row r="229" spans="2:6" x14ac:dyDescent="0.25">
      <c r="B229" s="16">
        <f t="shared" si="13"/>
        <v>49583</v>
      </c>
      <c r="C229" s="21">
        <f t="shared" si="12"/>
        <v>22169.097798438994</v>
      </c>
      <c r="D229" s="19">
        <f t="shared" si="15"/>
        <v>5126.5264030572407</v>
      </c>
      <c r="E229" s="6">
        <f t="shared" si="14"/>
        <v>714577.21162296098</v>
      </c>
      <c r="F229" s="2"/>
    </row>
    <row r="230" spans="2:6" x14ac:dyDescent="0.25">
      <c r="B230" s="16">
        <f t="shared" si="13"/>
        <v>49614</v>
      </c>
      <c r="C230" s="21">
        <f t="shared" si="12"/>
        <v>22323.357770619798</v>
      </c>
      <c r="D230" s="19">
        <f t="shared" si="15"/>
        <v>4972.2664308764361</v>
      </c>
      <c r="E230" s="6">
        <f t="shared" si="14"/>
        <v>692253.85385234118</v>
      </c>
      <c r="F230" s="2"/>
    </row>
    <row r="231" spans="2:6" x14ac:dyDescent="0.25">
      <c r="B231" s="16">
        <f t="shared" si="13"/>
        <v>49644</v>
      </c>
      <c r="C231" s="21">
        <f t="shared" si="12"/>
        <v>22478.691135107027</v>
      </c>
      <c r="D231" s="19">
        <f t="shared" si="15"/>
        <v>4816.9330663892069</v>
      </c>
      <c r="E231" s="6">
        <f t="shared" si="14"/>
        <v>669775.16271723411</v>
      </c>
      <c r="F231" s="2"/>
    </row>
    <row r="232" spans="2:6" x14ac:dyDescent="0.25">
      <c r="B232" s="16">
        <f t="shared" si="13"/>
        <v>49675</v>
      </c>
      <c r="C232" s="21">
        <f t="shared" si="12"/>
        <v>22635.105360922145</v>
      </c>
      <c r="D232" s="19">
        <f t="shared" si="15"/>
        <v>4660.5188405740873</v>
      </c>
      <c r="E232" s="6">
        <f t="shared" si="14"/>
        <v>647140.05735631194</v>
      </c>
      <c r="F232" s="2"/>
    </row>
    <row r="233" spans="2:6" x14ac:dyDescent="0.25">
      <c r="B233" s="16">
        <f t="shared" si="13"/>
        <v>49706</v>
      </c>
      <c r="C233" s="21">
        <f t="shared" si="12"/>
        <v>22792.607969058561</v>
      </c>
      <c r="D233" s="19">
        <f t="shared" si="15"/>
        <v>4503.0162324376706</v>
      </c>
      <c r="E233" s="6">
        <f t="shared" si="14"/>
        <v>624347.44938725338</v>
      </c>
      <c r="F233" s="2"/>
    </row>
    <row r="234" spans="2:6" x14ac:dyDescent="0.25">
      <c r="B234" s="16">
        <f t="shared" si="13"/>
        <v>49735</v>
      </c>
      <c r="C234" s="21">
        <f t="shared" si="12"/>
        <v>22951.206532843262</v>
      </c>
      <c r="D234" s="19">
        <f t="shared" si="15"/>
        <v>4344.4176686529709</v>
      </c>
      <c r="E234" s="6">
        <f t="shared" si="14"/>
        <v>601396.24285441008</v>
      </c>
      <c r="F234" s="2"/>
    </row>
    <row r="235" spans="2:6" x14ac:dyDescent="0.25">
      <c r="B235" s="16">
        <f t="shared" si="13"/>
        <v>49766</v>
      </c>
      <c r="C235" s="21">
        <f t="shared" si="12"/>
        <v>23110.908678300962</v>
      </c>
      <c r="D235" s="19">
        <f t="shared" si="15"/>
        <v>4184.7155231952702</v>
      </c>
      <c r="E235" s="6">
        <f t="shared" si="14"/>
        <v>578285.33417610917</v>
      </c>
      <c r="F235" s="2"/>
    </row>
    <row r="236" spans="2:6" x14ac:dyDescent="0.25">
      <c r="B236" s="16">
        <f t="shared" si="13"/>
        <v>49796</v>
      </c>
      <c r="C236" s="21">
        <f t="shared" si="12"/>
        <v>23271.722084520807</v>
      </c>
      <c r="D236" s="19">
        <f t="shared" si="15"/>
        <v>4023.902116975426</v>
      </c>
      <c r="E236" s="6">
        <f t="shared" si="14"/>
        <v>555013.61209158832</v>
      </c>
      <c r="F236" s="2"/>
    </row>
    <row r="237" spans="2:6" x14ac:dyDescent="0.25">
      <c r="B237" s="16">
        <f t="shared" si="13"/>
        <v>49827</v>
      </c>
      <c r="C237" s="21">
        <f t="shared" si="12"/>
        <v>23433.654484025599</v>
      </c>
      <c r="D237" s="19">
        <f t="shared" si="15"/>
        <v>3861.9697174706353</v>
      </c>
      <c r="E237" s="6">
        <f t="shared" si="14"/>
        <v>531579.95760756277</v>
      </c>
      <c r="F237" s="2"/>
    </row>
    <row r="238" spans="2:6" x14ac:dyDescent="0.25">
      <c r="B238" s="16">
        <f t="shared" si="13"/>
        <v>49857</v>
      </c>
      <c r="C238" s="21">
        <f t="shared" si="12"/>
        <v>23596.713663143608</v>
      </c>
      <c r="D238" s="19">
        <f t="shared" si="15"/>
        <v>3698.9105383526239</v>
      </c>
      <c r="E238" s="6">
        <f t="shared" si="14"/>
        <v>507983.24394441914</v>
      </c>
      <c r="F238" s="2"/>
    </row>
    <row r="239" spans="2:6" x14ac:dyDescent="0.25">
      <c r="B239" s="16">
        <f t="shared" si="13"/>
        <v>49888</v>
      </c>
      <c r="C239" s="21">
        <f t="shared" si="12"/>
        <v>23760.907462382984</v>
      </c>
      <c r="D239" s="19">
        <f t="shared" si="15"/>
        <v>3534.7167391132498</v>
      </c>
      <c r="E239" s="6">
        <f t="shared" si="14"/>
        <v>484222.33648203616</v>
      </c>
      <c r="F239" s="2"/>
    </row>
    <row r="240" spans="2:6" x14ac:dyDescent="0.25">
      <c r="B240" s="16">
        <f t="shared" si="13"/>
        <v>49919</v>
      </c>
      <c r="C240" s="21">
        <f t="shared" si="12"/>
        <v>23926.243776808733</v>
      </c>
      <c r="D240" s="19">
        <f t="shared" si="15"/>
        <v>3369.3804246875015</v>
      </c>
      <c r="E240" s="6">
        <f t="shared" si="14"/>
        <v>460296.09270522743</v>
      </c>
      <c r="F240" s="2"/>
    </row>
    <row r="241" spans="2:6" x14ac:dyDescent="0.25">
      <c r="B241" s="16">
        <f t="shared" si="13"/>
        <v>49949</v>
      </c>
      <c r="C241" s="21">
        <f t="shared" si="12"/>
        <v>24092.730556422361</v>
      </c>
      <c r="D241" s="19">
        <f t="shared" si="15"/>
        <v>3202.8936450738738</v>
      </c>
      <c r="E241" s="6">
        <f t="shared" si="14"/>
        <v>436203.36214880506</v>
      </c>
      <c r="F241" s="2"/>
    </row>
    <row r="242" spans="2:6" x14ac:dyDescent="0.25">
      <c r="B242" s="16">
        <f t="shared" si="13"/>
        <v>49980</v>
      </c>
      <c r="C242" s="21">
        <f t="shared" si="12"/>
        <v>24260.375806544133</v>
      </c>
      <c r="D242" s="19">
        <f t="shared" si="15"/>
        <v>3035.2483949521015</v>
      </c>
      <c r="E242" s="6">
        <f t="shared" si="14"/>
        <v>411942.98634226091</v>
      </c>
      <c r="F242" s="2"/>
    </row>
    <row r="243" spans="2:6" x14ac:dyDescent="0.25">
      <c r="B243" s="16">
        <f t="shared" si="13"/>
        <v>50010</v>
      </c>
      <c r="C243" s="21">
        <f t="shared" si="12"/>
        <v>24429.187588198001</v>
      </c>
      <c r="D243" s="19">
        <f t="shared" si="15"/>
        <v>2866.4366132982318</v>
      </c>
      <c r="E243" s="6">
        <f t="shared" si="14"/>
        <v>387513.79875406291</v>
      </c>
      <c r="F243" s="2"/>
    </row>
    <row r="244" spans="2:6" x14ac:dyDescent="0.25">
      <c r="B244" s="16">
        <f t="shared" si="13"/>
        <v>50041</v>
      </c>
      <c r="C244" s="21">
        <f t="shared" si="12"/>
        <v>24599.174018499212</v>
      </c>
      <c r="D244" s="19">
        <f t="shared" si="15"/>
        <v>2696.4501829970209</v>
      </c>
      <c r="E244" s="6">
        <f t="shared" si="14"/>
        <v>362914.6247355637</v>
      </c>
      <c r="F244" s="2"/>
    </row>
    <row r="245" spans="2:6" x14ac:dyDescent="0.25">
      <c r="B245" s="16">
        <f t="shared" si="13"/>
        <v>50072</v>
      </c>
      <c r="C245" s="21">
        <f t="shared" si="12"/>
        <v>24770.343271044603</v>
      </c>
      <c r="D245" s="19">
        <f t="shared" si="15"/>
        <v>2525.2809304516304</v>
      </c>
      <c r="E245" s="6">
        <f t="shared" si="14"/>
        <v>338144.2814645191</v>
      </c>
      <c r="F245" s="2"/>
    </row>
    <row r="246" spans="2:6" x14ac:dyDescent="0.25">
      <c r="B246" s="16">
        <f t="shared" si="13"/>
        <v>50100</v>
      </c>
      <c r="C246" s="21">
        <f t="shared" si="12"/>
        <v>24942.703576305623</v>
      </c>
      <c r="D246" s="19">
        <f t="shared" si="15"/>
        <v>2352.9206251906121</v>
      </c>
      <c r="E246" s="6">
        <f t="shared" si="14"/>
        <v>313201.57788821345</v>
      </c>
      <c r="F246" s="2"/>
    </row>
    <row r="247" spans="2:6" x14ac:dyDescent="0.25">
      <c r="B247" s="16">
        <f t="shared" si="13"/>
        <v>50131</v>
      </c>
      <c r="C247" s="21">
        <f t="shared" si="12"/>
        <v>25116.263222024081</v>
      </c>
      <c r="D247" s="19">
        <f t="shared" si="15"/>
        <v>2179.3609794721519</v>
      </c>
      <c r="E247" s="6">
        <f t="shared" si="14"/>
        <v>288085.31466618937</v>
      </c>
      <c r="F247" s="2"/>
    </row>
    <row r="248" spans="2:6" x14ac:dyDescent="0.25">
      <c r="B248" s="16">
        <f t="shared" si="13"/>
        <v>50161</v>
      </c>
      <c r="C248" s="21">
        <f t="shared" si="12"/>
        <v>25291.030553610664</v>
      </c>
      <c r="D248" s="19">
        <f t="shared" si="15"/>
        <v>2004.5936478855676</v>
      </c>
      <c r="E248" s="6">
        <f t="shared" si="14"/>
        <v>262794.28411257872</v>
      </c>
      <c r="F248" s="2"/>
    </row>
    <row r="249" spans="2:6" x14ac:dyDescent="0.25">
      <c r="B249" s="16">
        <f t="shared" si="13"/>
        <v>50192</v>
      </c>
      <c r="C249" s="21">
        <f t="shared" si="12"/>
        <v>25467.013974546207</v>
      </c>
      <c r="D249" s="19">
        <f t="shared" si="15"/>
        <v>1828.6102269500268</v>
      </c>
      <c r="E249" s="6">
        <f t="shared" si="14"/>
        <v>237327.2701380325</v>
      </c>
      <c r="F249" s="2"/>
    </row>
    <row r="250" spans="2:6" x14ac:dyDescent="0.25">
      <c r="B250" s="16">
        <f t="shared" si="13"/>
        <v>50222</v>
      </c>
      <c r="C250" s="21">
        <f t="shared" si="12"/>
        <v>25644.221946785758</v>
      </c>
      <c r="D250" s="19">
        <f t="shared" si="15"/>
        <v>1651.402254710476</v>
      </c>
      <c r="E250" s="6">
        <f t="shared" si="14"/>
        <v>211683.04819124675</v>
      </c>
      <c r="F250" s="2"/>
    </row>
    <row r="251" spans="2:6" x14ac:dyDescent="0.25">
      <c r="B251" s="16">
        <f t="shared" si="13"/>
        <v>50253</v>
      </c>
      <c r="C251" s="21">
        <f t="shared" si="12"/>
        <v>25822.662991165475</v>
      </c>
      <c r="D251" s="19">
        <f t="shared" si="15"/>
        <v>1472.9612103307586</v>
      </c>
      <c r="E251" s="6">
        <f t="shared" si="14"/>
        <v>185860.38520008128</v>
      </c>
      <c r="F251" s="2"/>
    </row>
    <row r="252" spans="2:6" x14ac:dyDescent="0.25">
      <c r="B252" s="16">
        <f t="shared" si="13"/>
        <v>50284</v>
      </c>
      <c r="C252" s="21">
        <f t="shared" si="12"/>
        <v>26002.345687812336</v>
      </c>
      <c r="D252" s="19">
        <f t="shared" si="15"/>
        <v>1293.2785136838988</v>
      </c>
      <c r="E252" s="6">
        <f t="shared" si="14"/>
        <v>159858.03951226894</v>
      </c>
      <c r="F252" s="2"/>
    </row>
    <row r="253" spans="2:6" x14ac:dyDescent="0.25">
      <c r="B253" s="16">
        <f t="shared" si="13"/>
        <v>50314</v>
      </c>
      <c r="C253" s="21">
        <f t="shared" si="12"/>
        <v>26183.278676556696</v>
      </c>
      <c r="D253" s="19">
        <f t="shared" si="15"/>
        <v>1112.3455249395379</v>
      </c>
      <c r="E253" s="6">
        <f t="shared" si="14"/>
        <v>133674.76083571225</v>
      </c>
      <c r="F253" s="2"/>
    </row>
    <row r="254" spans="2:6" x14ac:dyDescent="0.25">
      <c r="B254" s="16">
        <f t="shared" si="13"/>
        <v>50345</v>
      </c>
      <c r="C254" s="21">
        <f t="shared" si="12"/>
        <v>26365.470657347734</v>
      </c>
      <c r="D254" s="19">
        <f t="shared" si="15"/>
        <v>930.15354414849764</v>
      </c>
      <c r="E254" s="6">
        <f t="shared" si="14"/>
        <v>107309.29017836452</v>
      </c>
      <c r="F254" s="2"/>
    </row>
    <row r="255" spans="2:6" x14ac:dyDescent="0.25">
      <c r="B255" s="16">
        <f t="shared" si="13"/>
        <v>50375</v>
      </c>
      <c r="C255" s="21">
        <f t="shared" si="12"/>
        <v>26548.93039067178</v>
      </c>
      <c r="D255" s="19">
        <f t="shared" si="15"/>
        <v>746.69381082445307</v>
      </c>
      <c r="E255" s="6">
        <f t="shared" si="14"/>
        <v>80760.359787692738</v>
      </c>
      <c r="F255" s="2"/>
    </row>
    <row r="256" spans="2:6" x14ac:dyDescent="0.25">
      <c r="B256" s="16">
        <f t="shared" si="13"/>
        <v>50406</v>
      </c>
      <c r="C256" s="21">
        <f t="shared" si="12"/>
        <v>26733.666697973538</v>
      </c>
      <c r="D256" s="19">
        <f t="shared" si="15"/>
        <v>561.95750352269522</v>
      </c>
      <c r="E256" s="6">
        <f t="shared" si="14"/>
        <v>54026.6930897192</v>
      </c>
      <c r="F256" s="2"/>
    </row>
    <row r="257" spans="2:6" x14ac:dyDescent="0.25">
      <c r="B257" s="16">
        <f t="shared" si="13"/>
        <v>50437</v>
      </c>
      <c r="C257" s="21">
        <f t="shared" si="12"/>
        <v>26919.68846208027</v>
      </c>
      <c r="D257" s="19">
        <f t="shared" si="15"/>
        <v>375.93573941596276</v>
      </c>
      <c r="E257" s="6">
        <f t="shared" si="14"/>
        <v>27107.004627638929</v>
      </c>
      <c r="F257" s="2"/>
    </row>
    <row r="258" spans="2:6" ht="15.75" thickBot="1" x14ac:dyDescent="0.3">
      <c r="B258" s="17">
        <f t="shared" si="13"/>
        <v>50465</v>
      </c>
      <c r="C258" s="22">
        <f t="shared" si="12"/>
        <v>27107.004627628914</v>
      </c>
      <c r="D258" s="23">
        <f t="shared" si="15"/>
        <v>188.61957386732087</v>
      </c>
      <c r="E258" s="7">
        <f t="shared" si="14"/>
        <v>1.0015355655923486E-8</v>
      </c>
      <c r="F258" s="2"/>
    </row>
    <row r="259" spans="2:6" x14ac:dyDescent="0.25">
      <c r="B259" s="1"/>
      <c r="C259" s="12">
        <f>SUM(C19:C258)</f>
        <v>3179999.9999999916</v>
      </c>
      <c r="D259" s="12">
        <f>SUM(D19:D258)</f>
        <v>3370949.8083591061</v>
      </c>
      <c r="E259" s="12">
        <f>SUM(E19:E258)</f>
        <v>481267876.65041018</v>
      </c>
      <c r="F259" s="2"/>
    </row>
    <row r="260" spans="2:6" x14ac:dyDescent="0.25">
      <c r="B260" s="1"/>
      <c r="F260" s="2"/>
    </row>
    <row r="261" spans="2:6" x14ac:dyDescent="0.25">
      <c r="B261" s="1"/>
      <c r="F261" s="2"/>
    </row>
    <row r="262" spans="2:6" x14ac:dyDescent="0.25">
      <c r="B262" s="1"/>
      <c r="F262" s="2"/>
    </row>
    <row r="263" spans="2:6" x14ac:dyDescent="0.25">
      <c r="F263" s="2"/>
    </row>
    <row r="264" spans="2:6" x14ac:dyDescent="0.25">
      <c r="F264" s="2"/>
    </row>
    <row r="265" spans="2:6" x14ac:dyDescent="0.25">
      <c r="F265" s="2"/>
    </row>
    <row r="266" spans="2:6" x14ac:dyDescent="0.25">
      <c r="F266" s="2"/>
    </row>
    <row r="267" spans="2:6" x14ac:dyDescent="0.25">
      <c r="F267" s="2"/>
    </row>
    <row r="268" spans="2:6" x14ac:dyDescent="0.25">
      <c r="F268" s="2"/>
    </row>
    <row r="269" spans="2:6" x14ac:dyDescent="0.25">
      <c r="F269" s="2"/>
    </row>
    <row r="270" spans="2:6" x14ac:dyDescent="0.25">
      <c r="F270" s="2"/>
    </row>
    <row r="271" spans="2:6" x14ac:dyDescent="0.25">
      <c r="F271" s="2"/>
    </row>
    <row r="272" spans="2:6" x14ac:dyDescent="0.25">
      <c r="F272" s="2"/>
    </row>
    <row r="273" spans="6:6" x14ac:dyDescent="0.25">
      <c r="F273" s="2"/>
    </row>
    <row r="274" spans="6:6" x14ac:dyDescent="0.25">
      <c r="F274" s="2"/>
    </row>
    <row r="275" spans="6:6" x14ac:dyDescent="0.25">
      <c r="F275" s="2"/>
    </row>
    <row r="276" spans="6:6" x14ac:dyDescent="0.25">
      <c r="F276" s="2"/>
    </row>
    <row r="277" spans="6:6" x14ac:dyDescent="0.25">
      <c r="F277" s="2"/>
    </row>
    <row r="278" spans="6:6" x14ac:dyDescent="0.25">
      <c r="F278" s="2"/>
    </row>
    <row r="279" spans="6:6" x14ac:dyDescent="0.25">
      <c r="F279" s="2"/>
    </row>
    <row r="280" spans="6:6" x14ac:dyDescent="0.25">
      <c r="F280" s="2"/>
    </row>
    <row r="281" spans="6:6" x14ac:dyDescent="0.25">
      <c r="F281" s="2"/>
    </row>
    <row r="282" spans="6:6" x14ac:dyDescent="0.25">
      <c r="F282" s="2"/>
    </row>
    <row r="283" spans="6:6" x14ac:dyDescent="0.25">
      <c r="F283" s="2"/>
    </row>
    <row r="284" spans="6:6" x14ac:dyDescent="0.25">
      <c r="F284" s="2"/>
    </row>
    <row r="285" spans="6:6" x14ac:dyDescent="0.25">
      <c r="F285" s="2"/>
    </row>
    <row r="286" spans="6:6" x14ac:dyDescent="0.25">
      <c r="F286" s="2"/>
    </row>
    <row r="287" spans="6:6" x14ac:dyDescent="0.25">
      <c r="F287" s="2"/>
    </row>
    <row r="288" spans="6:6" x14ac:dyDescent="0.25">
      <c r="F288" s="2"/>
    </row>
    <row r="289" spans="6:6" x14ac:dyDescent="0.25">
      <c r="F289" s="2"/>
    </row>
    <row r="290" spans="6:6" x14ac:dyDescent="0.25">
      <c r="F290" s="2"/>
    </row>
    <row r="291" spans="6:6" x14ac:dyDescent="0.25">
      <c r="F291" s="2"/>
    </row>
    <row r="292" spans="6:6" x14ac:dyDescent="0.25">
      <c r="F292" s="2"/>
    </row>
    <row r="293" spans="6:6" x14ac:dyDescent="0.25">
      <c r="F293" s="2"/>
    </row>
    <row r="294" spans="6:6" x14ac:dyDescent="0.25">
      <c r="F294" s="2"/>
    </row>
    <row r="295" spans="6:6" x14ac:dyDescent="0.25">
      <c r="F295" s="2"/>
    </row>
    <row r="296" spans="6:6" x14ac:dyDescent="0.25">
      <c r="F296" s="2"/>
    </row>
    <row r="297" spans="6:6" x14ac:dyDescent="0.25">
      <c r="F297" s="2"/>
    </row>
    <row r="298" spans="6:6" x14ac:dyDescent="0.25">
      <c r="F298" s="2"/>
    </row>
    <row r="299" spans="6:6" x14ac:dyDescent="0.25">
      <c r="F299" s="2"/>
    </row>
    <row r="300" spans="6:6" x14ac:dyDescent="0.25">
      <c r="F300" s="2"/>
    </row>
    <row r="301" spans="6:6" x14ac:dyDescent="0.25">
      <c r="F301" s="2"/>
    </row>
    <row r="302" spans="6:6" x14ac:dyDescent="0.25">
      <c r="F302" s="2"/>
    </row>
    <row r="303" spans="6:6" x14ac:dyDescent="0.25">
      <c r="F303" s="2"/>
    </row>
    <row r="304" spans="6:6" x14ac:dyDescent="0.25">
      <c r="F304" s="2"/>
    </row>
    <row r="305" spans="6:6" x14ac:dyDescent="0.25">
      <c r="F305" s="2"/>
    </row>
    <row r="306" spans="6:6" x14ac:dyDescent="0.25">
      <c r="F306" s="2"/>
    </row>
    <row r="307" spans="6:6" x14ac:dyDescent="0.25">
      <c r="F307" s="2"/>
    </row>
    <row r="308" spans="6:6" x14ac:dyDescent="0.25">
      <c r="F308" s="2"/>
    </row>
    <row r="309" spans="6:6" x14ac:dyDescent="0.25">
      <c r="F309" s="2"/>
    </row>
    <row r="310" spans="6:6" x14ac:dyDescent="0.25">
      <c r="F310" s="2"/>
    </row>
    <row r="311" spans="6:6" x14ac:dyDescent="0.25">
      <c r="F311" s="2"/>
    </row>
    <row r="312" spans="6:6" x14ac:dyDescent="0.25">
      <c r="F312" s="2"/>
    </row>
    <row r="313" spans="6:6" x14ac:dyDescent="0.25">
      <c r="F313" s="2"/>
    </row>
    <row r="314" spans="6:6" x14ac:dyDescent="0.25">
      <c r="F314" s="2"/>
    </row>
    <row r="315" spans="6:6" x14ac:dyDescent="0.25">
      <c r="F315" s="2"/>
    </row>
    <row r="316" spans="6:6" x14ac:dyDescent="0.25">
      <c r="F316" s="2"/>
    </row>
    <row r="317" spans="6:6" x14ac:dyDescent="0.25">
      <c r="F317" s="2"/>
    </row>
    <row r="318" spans="6:6" x14ac:dyDescent="0.25">
      <c r="F318" s="2"/>
    </row>
    <row r="319" spans="6:6" x14ac:dyDescent="0.25">
      <c r="F319" s="2"/>
    </row>
    <row r="320" spans="6:6" x14ac:dyDescent="0.25">
      <c r="F320" s="2"/>
    </row>
    <row r="321" spans="6:6" x14ac:dyDescent="0.25">
      <c r="F321" s="2"/>
    </row>
    <row r="322" spans="6:6" x14ac:dyDescent="0.25">
      <c r="F322" s="2"/>
    </row>
    <row r="323" spans="6:6" x14ac:dyDescent="0.25">
      <c r="F323" s="2"/>
    </row>
    <row r="324" spans="6:6" x14ac:dyDescent="0.25">
      <c r="F324" s="2"/>
    </row>
    <row r="325" spans="6:6" x14ac:dyDescent="0.25">
      <c r="F325" s="2"/>
    </row>
    <row r="326" spans="6:6" x14ac:dyDescent="0.25">
      <c r="F326" s="2"/>
    </row>
    <row r="327" spans="6:6" x14ac:dyDescent="0.25">
      <c r="F327" s="2"/>
    </row>
    <row r="328" spans="6:6" x14ac:dyDescent="0.25">
      <c r="F328" s="2"/>
    </row>
    <row r="329" spans="6:6" x14ac:dyDescent="0.25">
      <c r="F329" s="2"/>
    </row>
    <row r="330" spans="6:6" x14ac:dyDescent="0.25">
      <c r="F330" s="2"/>
    </row>
    <row r="331" spans="6:6" x14ac:dyDescent="0.25">
      <c r="F331" s="2"/>
    </row>
    <row r="332" spans="6:6" x14ac:dyDescent="0.25">
      <c r="F332" s="2"/>
    </row>
    <row r="333" spans="6:6" x14ac:dyDescent="0.25">
      <c r="F333" s="2"/>
    </row>
    <row r="334" spans="6:6" x14ac:dyDescent="0.25">
      <c r="F334" s="2"/>
    </row>
    <row r="335" spans="6:6" x14ac:dyDescent="0.25">
      <c r="F335" s="2"/>
    </row>
    <row r="336" spans="6:6" x14ac:dyDescent="0.25">
      <c r="F336" s="2"/>
    </row>
    <row r="337" spans="6:6" x14ac:dyDescent="0.25">
      <c r="F337" s="2"/>
    </row>
    <row r="338" spans="6:6" x14ac:dyDescent="0.25">
      <c r="F338" s="2"/>
    </row>
    <row r="339" spans="6:6" x14ac:dyDescent="0.25">
      <c r="F339" s="2"/>
    </row>
    <row r="340" spans="6:6" x14ac:dyDescent="0.25">
      <c r="F340" s="2"/>
    </row>
    <row r="341" spans="6:6" x14ac:dyDescent="0.25">
      <c r="F341" s="2"/>
    </row>
    <row r="342" spans="6:6" x14ac:dyDescent="0.25">
      <c r="F342" s="2"/>
    </row>
    <row r="343" spans="6:6" x14ac:dyDescent="0.25">
      <c r="F343" s="2"/>
    </row>
    <row r="344" spans="6:6" x14ac:dyDescent="0.25">
      <c r="F344" s="2"/>
    </row>
    <row r="345" spans="6:6" x14ac:dyDescent="0.25">
      <c r="F345" s="2"/>
    </row>
    <row r="346" spans="6:6" x14ac:dyDescent="0.25">
      <c r="F346" s="2"/>
    </row>
    <row r="347" spans="6:6" x14ac:dyDescent="0.25">
      <c r="F347" s="2"/>
    </row>
    <row r="348" spans="6:6" x14ac:dyDescent="0.25">
      <c r="F348" s="2"/>
    </row>
    <row r="349" spans="6:6" x14ac:dyDescent="0.25">
      <c r="F349" s="2"/>
    </row>
    <row r="350" spans="6:6" x14ac:dyDescent="0.25">
      <c r="F350" s="2"/>
    </row>
    <row r="351" spans="6:6" x14ac:dyDescent="0.25">
      <c r="F351" s="2"/>
    </row>
    <row r="352" spans="6:6" x14ac:dyDescent="0.25">
      <c r="F352" s="2"/>
    </row>
    <row r="353" spans="6:6" x14ac:dyDescent="0.25">
      <c r="F353" s="2"/>
    </row>
    <row r="354" spans="6:6" x14ac:dyDescent="0.25">
      <c r="F354" s="2"/>
    </row>
    <row r="355" spans="6:6" x14ac:dyDescent="0.25">
      <c r="F355" s="2"/>
    </row>
    <row r="356" spans="6:6" x14ac:dyDescent="0.25">
      <c r="F356" s="2"/>
    </row>
    <row r="357" spans="6:6" x14ac:dyDescent="0.25">
      <c r="F357" s="2"/>
    </row>
    <row r="358" spans="6:6" x14ac:dyDescent="0.25">
      <c r="F358" s="2"/>
    </row>
    <row r="359" spans="6:6" x14ac:dyDescent="0.25">
      <c r="F359" s="2"/>
    </row>
    <row r="360" spans="6:6" x14ac:dyDescent="0.25">
      <c r="F360" s="2"/>
    </row>
    <row r="361" spans="6:6" x14ac:dyDescent="0.25">
      <c r="F361" s="2"/>
    </row>
    <row r="362" spans="6:6" x14ac:dyDescent="0.25">
      <c r="F362" s="2"/>
    </row>
    <row r="363" spans="6:6" x14ac:dyDescent="0.25">
      <c r="F363" s="2"/>
    </row>
    <row r="364" spans="6:6" x14ac:dyDescent="0.25">
      <c r="F364" s="2"/>
    </row>
    <row r="365" spans="6:6" x14ac:dyDescent="0.25">
      <c r="F365" s="2"/>
    </row>
    <row r="366" spans="6:6" x14ac:dyDescent="0.25">
      <c r="F366" s="2"/>
    </row>
    <row r="367" spans="6:6" x14ac:dyDescent="0.25">
      <c r="F367" s="2"/>
    </row>
    <row r="368" spans="6:6" x14ac:dyDescent="0.25">
      <c r="F368" s="2"/>
    </row>
    <row r="369" spans="6:6" x14ac:dyDescent="0.25">
      <c r="F369" s="2"/>
    </row>
    <row r="370" spans="6:6" x14ac:dyDescent="0.25">
      <c r="F370" s="2"/>
    </row>
    <row r="371" spans="6:6" x14ac:dyDescent="0.25">
      <c r="F371" s="2"/>
    </row>
    <row r="372" spans="6:6" x14ac:dyDescent="0.25">
      <c r="F372" s="2"/>
    </row>
    <row r="373" spans="6:6" x14ac:dyDescent="0.25">
      <c r="F373" s="2"/>
    </row>
    <row r="374" spans="6:6" x14ac:dyDescent="0.25">
      <c r="F374" s="2"/>
    </row>
    <row r="375" spans="6:6" x14ac:dyDescent="0.25">
      <c r="F375" s="2"/>
    </row>
    <row r="376" spans="6:6" x14ac:dyDescent="0.25">
      <c r="F376" s="2"/>
    </row>
    <row r="377" spans="6:6" x14ac:dyDescent="0.25">
      <c r="F377" s="2"/>
    </row>
    <row r="378" spans="6:6" x14ac:dyDescent="0.25">
      <c r="F378" s="2"/>
    </row>
    <row r="379" spans="6:6" x14ac:dyDescent="0.25">
      <c r="F379" s="2"/>
    </row>
    <row r="380" spans="6:6" x14ac:dyDescent="0.25">
      <c r="F380" s="2"/>
    </row>
    <row r="381" spans="6:6" x14ac:dyDescent="0.25">
      <c r="F381" s="2"/>
    </row>
    <row r="382" spans="6:6" x14ac:dyDescent="0.25">
      <c r="F382" s="2"/>
    </row>
    <row r="383" spans="6:6" x14ac:dyDescent="0.25">
      <c r="F383" s="2"/>
    </row>
    <row r="384" spans="6:6" x14ac:dyDescent="0.25">
      <c r="F384" s="2"/>
    </row>
    <row r="385" spans="6:6" x14ac:dyDescent="0.25">
      <c r="F385" s="2"/>
    </row>
    <row r="386" spans="6:6" x14ac:dyDescent="0.25">
      <c r="F386" s="2"/>
    </row>
    <row r="387" spans="6:6" x14ac:dyDescent="0.25">
      <c r="F387" s="2"/>
    </row>
    <row r="388" spans="6:6" x14ac:dyDescent="0.25">
      <c r="F388" s="2"/>
    </row>
    <row r="389" spans="6:6" x14ac:dyDescent="0.25">
      <c r="F389" s="2"/>
    </row>
    <row r="390" spans="6:6" x14ac:dyDescent="0.25">
      <c r="F390" s="2"/>
    </row>
    <row r="391" spans="6:6" x14ac:dyDescent="0.25">
      <c r="F391" s="2"/>
    </row>
    <row r="392" spans="6:6" x14ac:dyDescent="0.25">
      <c r="F392" s="2"/>
    </row>
    <row r="393" spans="6:6" x14ac:dyDescent="0.25">
      <c r="F393" s="2"/>
    </row>
    <row r="394" spans="6:6" x14ac:dyDescent="0.25">
      <c r="F394" s="2"/>
    </row>
    <row r="395" spans="6:6" x14ac:dyDescent="0.25">
      <c r="F395" s="2"/>
    </row>
    <row r="396" spans="6:6" x14ac:dyDescent="0.25">
      <c r="F396" s="2"/>
    </row>
    <row r="397" spans="6:6" x14ac:dyDescent="0.25">
      <c r="F397" s="2"/>
    </row>
    <row r="398" spans="6:6" x14ac:dyDescent="0.25">
      <c r="F398" s="2"/>
    </row>
    <row r="399" spans="6:6" x14ac:dyDescent="0.25">
      <c r="F399" s="2"/>
    </row>
    <row r="400" spans="6:6" x14ac:dyDescent="0.25">
      <c r="F400" s="2"/>
    </row>
    <row r="401" spans="6:6" x14ac:dyDescent="0.25">
      <c r="F401" s="2"/>
    </row>
    <row r="402" spans="6:6" x14ac:dyDescent="0.25">
      <c r="F402" s="2"/>
    </row>
    <row r="403" spans="6:6" x14ac:dyDescent="0.25">
      <c r="F403" s="2"/>
    </row>
    <row r="404" spans="6:6" x14ac:dyDescent="0.25">
      <c r="F404" s="2"/>
    </row>
    <row r="405" spans="6:6" x14ac:dyDescent="0.25">
      <c r="F405" s="2"/>
    </row>
    <row r="406" spans="6:6" x14ac:dyDescent="0.25">
      <c r="F406" s="2"/>
    </row>
    <row r="407" spans="6:6" x14ac:dyDescent="0.25">
      <c r="F407" s="2"/>
    </row>
    <row r="408" spans="6:6" x14ac:dyDescent="0.25">
      <c r="F408" s="2"/>
    </row>
    <row r="409" spans="6:6" x14ac:dyDescent="0.25">
      <c r="F409" s="2"/>
    </row>
    <row r="410" spans="6:6" x14ac:dyDescent="0.25">
      <c r="F410" s="2"/>
    </row>
    <row r="411" spans="6:6" x14ac:dyDescent="0.25">
      <c r="F411" s="2"/>
    </row>
    <row r="412" spans="6:6" x14ac:dyDescent="0.25">
      <c r="F412" s="2"/>
    </row>
    <row r="413" spans="6:6" x14ac:dyDescent="0.25">
      <c r="F413" s="2"/>
    </row>
    <row r="414" spans="6:6" x14ac:dyDescent="0.25">
      <c r="F414" s="2"/>
    </row>
    <row r="415" spans="6:6" x14ac:dyDescent="0.25">
      <c r="F415" s="2"/>
    </row>
    <row r="416" spans="6:6" x14ac:dyDescent="0.25">
      <c r="F416" s="2"/>
    </row>
    <row r="417" spans="6:6" x14ac:dyDescent="0.25">
      <c r="F417" s="2"/>
    </row>
    <row r="418" spans="6:6" x14ac:dyDescent="0.25">
      <c r="F418" s="2"/>
    </row>
    <row r="419" spans="6:6" x14ac:dyDescent="0.25">
      <c r="F419" s="2"/>
    </row>
    <row r="420" spans="6:6" x14ac:dyDescent="0.25">
      <c r="F420" s="2"/>
    </row>
    <row r="421" spans="6:6" x14ac:dyDescent="0.25">
      <c r="F421" s="2"/>
    </row>
    <row r="422" spans="6:6" x14ac:dyDescent="0.25">
      <c r="F422" s="2"/>
    </row>
    <row r="423" spans="6:6" x14ac:dyDescent="0.25">
      <c r="F423" s="2"/>
    </row>
    <row r="424" spans="6:6" x14ac:dyDescent="0.25">
      <c r="F424" s="2"/>
    </row>
    <row r="425" spans="6:6" x14ac:dyDescent="0.25">
      <c r="F425" s="2"/>
    </row>
    <row r="426" spans="6:6" x14ac:dyDescent="0.25">
      <c r="F426" s="2"/>
    </row>
    <row r="427" spans="6:6" x14ac:dyDescent="0.25">
      <c r="F427" s="2"/>
    </row>
    <row r="428" spans="6:6" x14ac:dyDescent="0.25">
      <c r="F428" s="2"/>
    </row>
    <row r="429" spans="6:6" x14ac:dyDescent="0.25">
      <c r="F429" s="2"/>
    </row>
    <row r="430" spans="6:6" x14ac:dyDescent="0.25">
      <c r="F430" s="2"/>
    </row>
    <row r="431" spans="6:6" x14ac:dyDescent="0.25">
      <c r="F431" s="2"/>
    </row>
    <row r="432" spans="6:6" x14ac:dyDescent="0.25">
      <c r="F432" s="2"/>
    </row>
    <row r="433" spans="6:6" x14ac:dyDescent="0.25">
      <c r="F433" s="2"/>
    </row>
    <row r="434" spans="6:6" x14ac:dyDescent="0.25">
      <c r="F434" s="2"/>
    </row>
    <row r="435" spans="6:6" x14ac:dyDescent="0.25">
      <c r="F435" s="2"/>
    </row>
    <row r="436" spans="6:6" x14ac:dyDescent="0.25">
      <c r="F436" s="2"/>
    </row>
    <row r="437" spans="6:6" x14ac:dyDescent="0.25">
      <c r="F437" s="2"/>
    </row>
    <row r="438" spans="6:6" x14ac:dyDescent="0.25">
      <c r="F438" s="2"/>
    </row>
    <row r="439" spans="6:6" x14ac:dyDescent="0.25">
      <c r="F439" s="2"/>
    </row>
    <row r="440" spans="6:6" x14ac:dyDescent="0.25">
      <c r="F440" s="2"/>
    </row>
    <row r="441" spans="6:6" x14ac:dyDescent="0.25">
      <c r="F441" s="2"/>
    </row>
    <row r="442" spans="6:6" x14ac:dyDescent="0.25">
      <c r="F442" s="2"/>
    </row>
    <row r="443" spans="6:6" x14ac:dyDescent="0.25">
      <c r="F443" s="2"/>
    </row>
    <row r="444" spans="6:6" x14ac:dyDescent="0.25">
      <c r="F444" s="2"/>
    </row>
    <row r="445" spans="6:6" x14ac:dyDescent="0.25">
      <c r="F445" s="2"/>
    </row>
    <row r="446" spans="6:6" x14ac:dyDescent="0.25">
      <c r="F446" s="2"/>
    </row>
    <row r="447" spans="6:6" x14ac:dyDescent="0.25">
      <c r="F447" s="2"/>
    </row>
    <row r="448" spans="6:6" x14ac:dyDescent="0.25">
      <c r="F448" s="2"/>
    </row>
    <row r="449" spans="6:6" x14ac:dyDescent="0.25">
      <c r="F449" s="2"/>
    </row>
    <row r="450" spans="6:6" x14ac:dyDescent="0.25">
      <c r="F450" s="2"/>
    </row>
    <row r="451" spans="6:6" x14ac:dyDescent="0.25">
      <c r="F451" s="2"/>
    </row>
    <row r="452" spans="6:6" x14ac:dyDescent="0.25">
      <c r="F452" s="2"/>
    </row>
    <row r="453" spans="6:6" x14ac:dyDescent="0.25">
      <c r="F453" s="2"/>
    </row>
    <row r="454" spans="6:6" x14ac:dyDescent="0.25">
      <c r="F454" s="2"/>
    </row>
    <row r="455" spans="6:6" x14ac:dyDescent="0.25">
      <c r="F455" s="2"/>
    </row>
    <row r="456" spans="6:6" x14ac:dyDescent="0.25">
      <c r="F456" s="2"/>
    </row>
    <row r="457" spans="6:6" x14ac:dyDescent="0.25">
      <c r="F457" s="2"/>
    </row>
    <row r="458" spans="6:6" x14ac:dyDescent="0.25">
      <c r="F458" s="2"/>
    </row>
    <row r="459" spans="6:6" x14ac:dyDescent="0.25">
      <c r="F459" s="2"/>
    </row>
    <row r="460" spans="6:6" x14ac:dyDescent="0.25">
      <c r="F460" s="2"/>
    </row>
    <row r="461" spans="6:6" x14ac:dyDescent="0.25">
      <c r="F461" s="2"/>
    </row>
    <row r="462" spans="6:6" x14ac:dyDescent="0.25">
      <c r="F462" s="2"/>
    </row>
    <row r="463" spans="6:6" x14ac:dyDescent="0.25">
      <c r="F463" s="2"/>
    </row>
    <row r="464" spans="6:6" x14ac:dyDescent="0.25">
      <c r="F464" s="2"/>
    </row>
    <row r="465" spans="6:6" x14ac:dyDescent="0.25">
      <c r="F465" s="2"/>
    </row>
    <row r="466" spans="6:6" x14ac:dyDescent="0.25">
      <c r="F466" s="2"/>
    </row>
    <row r="467" spans="6:6" x14ac:dyDescent="0.25">
      <c r="F467" s="2"/>
    </row>
    <row r="468" spans="6:6" x14ac:dyDescent="0.25">
      <c r="F468" s="2"/>
    </row>
    <row r="469" spans="6:6" x14ac:dyDescent="0.25">
      <c r="F469" s="2"/>
    </row>
    <row r="470" spans="6:6" x14ac:dyDescent="0.25">
      <c r="F470" s="2"/>
    </row>
    <row r="471" spans="6:6" x14ac:dyDescent="0.25">
      <c r="F471" s="2"/>
    </row>
    <row r="472" spans="6:6" x14ac:dyDescent="0.25">
      <c r="F472" s="2"/>
    </row>
    <row r="473" spans="6:6" x14ac:dyDescent="0.25">
      <c r="F473" s="2"/>
    </row>
    <row r="474" spans="6:6" x14ac:dyDescent="0.25">
      <c r="F474" s="2"/>
    </row>
    <row r="475" spans="6:6" x14ac:dyDescent="0.25">
      <c r="F475" s="2"/>
    </row>
    <row r="476" spans="6:6" x14ac:dyDescent="0.25">
      <c r="F476" s="2"/>
    </row>
    <row r="477" spans="6:6" x14ac:dyDescent="0.25">
      <c r="F477" s="2"/>
    </row>
    <row r="478" spans="6:6" x14ac:dyDescent="0.25">
      <c r="F478" s="2"/>
    </row>
    <row r="479" spans="6:6" x14ac:dyDescent="0.25">
      <c r="F479" s="2"/>
    </row>
    <row r="480" spans="6:6" x14ac:dyDescent="0.25">
      <c r="F480" s="2"/>
    </row>
    <row r="481" spans="6:6" x14ac:dyDescent="0.25">
      <c r="F481" s="2"/>
    </row>
    <row r="482" spans="6:6" x14ac:dyDescent="0.25">
      <c r="F482" s="2"/>
    </row>
    <row r="483" spans="6:6" x14ac:dyDescent="0.25">
      <c r="F483" s="2"/>
    </row>
    <row r="484" spans="6:6" x14ac:dyDescent="0.25">
      <c r="F484" s="2"/>
    </row>
    <row r="485" spans="6:6" x14ac:dyDescent="0.25">
      <c r="F485" s="2"/>
    </row>
    <row r="486" spans="6:6" x14ac:dyDescent="0.25">
      <c r="F486" s="2"/>
    </row>
    <row r="487" spans="6:6" x14ac:dyDescent="0.25">
      <c r="F487" s="2"/>
    </row>
    <row r="488" spans="6:6" x14ac:dyDescent="0.25">
      <c r="F488" s="2"/>
    </row>
    <row r="489" spans="6:6" x14ac:dyDescent="0.25">
      <c r="F489" s="2"/>
    </row>
    <row r="490" spans="6:6" x14ac:dyDescent="0.25">
      <c r="F490" s="2"/>
    </row>
    <row r="491" spans="6:6" x14ac:dyDescent="0.25">
      <c r="F491" s="2"/>
    </row>
    <row r="492" spans="6:6" x14ac:dyDescent="0.25">
      <c r="F492" s="2"/>
    </row>
    <row r="493" spans="6:6" x14ac:dyDescent="0.25">
      <c r="F493" s="2"/>
    </row>
    <row r="494" spans="6:6" x14ac:dyDescent="0.25">
      <c r="F494" s="2"/>
    </row>
    <row r="495" spans="6:6" x14ac:dyDescent="0.25">
      <c r="F495" s="2"/>
    </row>
    <row r="496" spans="6:6" x14ac:dyDescent="0.25">
      <c r="F496" s="2"/>
    </row>
    <row r="497" spans="6:6" x14ac:dyDescent="0.25">
      <c r="F497" s="2"/>
    </row>
    <row r="498" spans="6:6" x14ac:dyDescent="0.25">
      <c r="F498" s="2"/>
    </row>
    <row r="499" spans="6:6" x14ac:dyDescent="0.25">
      <c r="F499" s="3"/>
    </row>
    <row r="500" spans="6:6" x14ac:dyDescent="0.25">
      <c r="F500" s="3"/>
    </row>
    <row r="501" spans="6:6" x14ac:dyDescent="0.25">
      <c r="F501" s="3"/>
    </row>
    <row r="502" spans="6:6" x14ac:dyDescent="0.25">
      <c r="F502" s="3"/>
    </row>
    <row r="503" spans="6:6" x14ac:dyDescent="0.25">
      <c r="F503" s="3"/>
    </row>
    <row r="504" spans="6:6" x14ac:dyDescent="0.25">
      <c r="F504" s="3"/>
    </row>
    <row r="505" spans="6:6" x14ac:dyDescent="0.25">
      <c r="F505" s="3"/>
    </row>
    <row r="506" spans="6:6" x14ac:dyDescent="0.25">
      <c r="F506" s="3"/>
    </row>
    <row r="507" spans="6:6" x14ac:dyDescent="0.25">
      <c r="F507" s="3"/>
    </row>
    <row r="508" spans="6:6" x14ac:dyDescent="0.25">
      <c r="F508" s="3"/>
    </row>
    <row r="509" spans="6:6" x14ac:dyDescent="0.25">
      <c r="F509" s="3"/>
    </row>
    <row r="510" spans="6:6" x14ac:dyDescent="0.25">
      <c r="F510" s="3"/>
    </row>
    <row r="511" spans="6:6" x14ac:dyDescent="0.25">
      <c r="F511" s="3"/>
    </row>
  </sheetData>
  <mergeCells count="5">
    <mergeCell ref="C16:E16"/>
    <mergeCell ref="B16:B17"/>
    <mergeCell ref="B5:M5"/>
    <mergeCell ref="B4:M4"/>
    <mergeCell ref="B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Workings</vt:lpstr>
      <vt:lpstr>Amortization</vt:lpstr>
      <vt:lpstr>Workings!Print_Area</vt:lpstr>
    </vt:vector>
  </TitlesOfParts>
  <Company>EMICalculator.net</Company>
  <LinksUpToDate>false</LinksUpToDate>
  <SharedDoc>false</SharedDoc>
  <HyperlinkBase>http://emicalculator.net/</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SBI MaxGain Amortization Schedule</dc:title>
  <dc:subject>SBI MaxGain Amortization Schedule</dc:subject>
  <dc:creator>EMICalculator.net</dc:creator>
  <cp:keywords>SBI MaxGain EMI Calculator Amortization Schedule</cp:keywords>
  <cp:lastModifiedBy>Sriram</cp:lastModifiedBy>
  <cp:lastPrinted>2017-01-16T11:20:46Z</cp:lastPrinted>
  <dcterms:created xsi:type="dcterms:W3CDTF">2014-01-03T10:09:50Z</dcterms:created>
  <dcterms:modified xsi:type="dcterms:W3CDTF">2018-03-24T14:00:18Z</dcterms:modified>
</cp:coreProperties>
</file>